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autoCompressPictures="0"/>
  <mc:AlternateContent xmlns:mc="http://schemas.openxmlformats.org/markup-compatibility/2006">
    <mc:Choice Requires="x15">
      <x15ac:absPath xmlns:x15ac="http://schemas.microsoft.com/office/spreadsheetml/2010/11/ac" url="C:\Users\JK\Downloads\"/>
    </mc:Choice>
  </mc:AlternateContent>
  <xr:revisionPtr revIDLastSave="0" documentId="13_ncr:1_{07158BE0-F82B-45AA-94FA-D5DB1122F4A8}"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120" yWindow="-18120" windowWidth="29040" windowHeight="1752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LN" comment="language list for dropdown">L!$D$1:$M$1</definedName>
    <definedName name="Metal" comment="metal list for dropdown" localSheetId="4">'Smelter List'!$W$3:$Z$3</definedName>
    <definedName name="MetalSmelter">'Smelter Look-up'!#REF!</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378" i="5"/>
  <c r="T378" i="5" s="1"/>
  <c r="B379" i="5"/>
  <c r="T379" i="5" s="1"/>
  <c r="B380" i="5"/>
  <c r="T380" i="5" s="1"/>
  <c r="B381" i="5"/>
  <c r="T381" i="5" s="1"/>
  <c r="B382" i="5"/>
  <c r="T382" i="5" s="1"/>
  <c r="B383" i="5"/>
  <c r="T383" i="5" s="1"/>
  <c r="B384" i="5"/>
  <c r="T384" i="5" s="1"/>
  <c r="B385" i="5"/>
  <c r="T385" i="5" s="1"/>
  <c r="B386" i="5"/>
  <c r="T386" i="5" s="1"/>
  <c r="B387" i="5"/>
  <c r="T387" i="5" s="1"/>
  <c r="B388" i="5"/>
  <c r="T388" i="5" s="1"/>
  <c r="B389" i="5"/>
  <c r="T389" i="5"/>
  <c r="B390" i="5"/>
  <c r="T390" i="5"/>
  <c r="B391" i="5"/>
  <c r="T391" i="5"/>
  <c r="B392" i="5"/>
  <c r="T392" i="5"/>
  <c r="B393" i="5"/>
  <c r="T393" i="5"/>
  <c r="B394" i="5"/>
  <c r="T394" i="5" s="1"/>
  <c r="B395" i="5"/>
  <c r="T395" i="5" s="1"/>
  <c r="B396" i="5"/>
  <c r="T396" i="5" s="1"/>
  <c r="B397" i="5"/>
  <c r="T397" i="5" s="1"/>
  <c r="B398" i="5"/>
  <c r="T398" i="5" s="1"/>
  <c r="B399" i="5"/>
  <c r="T399" i="5" s="1"/>
  <c r="B400" i="5"/>
  <c r="T400" i="5" s="1"/>
  <c r="B401" i="5"/>
  <c r="T401" i="5"/>
  <c r="B402" i="5"/>
  <c r="T402" i="5"/>
  <c r="B403" i="5"/>
  <c r="T403" i="5"/>
  <c r="B404" i="5"/>
  <c r="T404" i="5" s="1"/>
  <c r="B405" i="5"/>
  <c r="T405" i="5" s="1"/>
  <c r="B406" i="5"/>
  <c r="T406" i="5" s="1"/>
  <c r="B407" i="5"/>
  <c r="T407" i="5" s="1"/>
  <c r="B408" i="5"/>
  <c r="T408" i="5" s="1"/>
  <c r="B409" i="5"/>
  <c r="T409" i="5"/>
  <c r="B410" i="5"/>
  <c r="T410" i="5"/>
  <c r="B411" i="5"/>
  <c r="T411" i="5"/>
  <c r="B412" i="5"/>
  <c r="T412" i="5" s="1"/>
  <c r="B413" i="5"/>
  <c r="T413" i="5" s="1"/>
  <c r="B414" i="5"/>
  <c r="T414" i="5" s="1"/>
  <c r="B415" i="5"/>
  <c r="T415" i="5" s="1"/>
  <c r="B416" i="5"/>
  <c r="T416" i="5" s="1"/>
  <c r="B417" i="5"/>
  <c r="T417" i="5" s="1"/>
  <c r="B418" i="5"/>
  <c r="T418" i="5" s="1"/>
  <c r="B419" i="5"/>
  <c r="T419" i="5" s="1"/>
  <c r="B420" i="5"/>
  <c r="T420" i="5" s="1"/>
  <c r="B421" i="5"/>
  <c r="T421" i="5" s="1"/>
  <c r="B422" i="5"/>
  <c r="T422" i="5" s="1"/>
  <c r="B423" i="5"/>
  <c r="T423" i="5" s="1"/>
  <c r="B424" i="5"/>
  <c r="T424" i="5" s="1"/>
  <c r="B425" i="5"/>
  <c r="T425" i="5" s="1"/>
  <c r="B426" i="5"/>
  <c r="T426" i="5" s="1"/>
  <c r="B427" i="5"/>
  <c r="T427" i="5" s="1"/>
  <c r="B428" i="5"/>
  <c r="T428" i="5"/>
  <c r="B429" i="5"/>
  <c r="T429" i="5"/>
  <c r="B430" i="5"/>
  <c r="T430" i="5"/>
  <c r="B431" i="5"/>
  <c r="T431" i="5"/>
  <c r="B432" i="5"/>
  <c r="T432" i="5"/>
  <c r="B433" i="5"/>
  <c r="T433" i="5"/>
  <c r="B434" i="5"/>
  <c r="T434" i="5" s="1"/>
  <c r="B435" i="5"/>
  <c r="T435" i="5" s="1"/>
  <c r="B436" i="5"/>
  <c r="T436" i="5" s="1"/>
  <c r="B437" i="5"/>
  <c r="T437" i="5" s="1"/>
  <c r="B438" i="5"/>
  <c r="T438" i="5" s="1"/>
  <c r="B439" i="5"/>
  <c r="T439" i="5" s="1"/>
  <c r="B440" i="5"/>
  <c r="T440" i="5" s="1"/>
  <c r="B441" i="5"/>
  <c r="T441" i="5" s="1"/>
  <c r="B442" i="5"/>
  <c r="T442" i="5" s="1"/>
  <c r="B443" i="5"/>
  <c r="T443" i="5" s="1"/>
  <c r="B444" i="5"/>
  <c r="T444" i="5" s="1"/>
  <c r="B445" i="5"/>
  <c r="T445" i="5" s="1"/>
  <c r="B446" i="5"/>
  <c r="T446" i="5" s="1"/>
  <c r="B447" i="5"/>
  <c r="T447" i="5" s="1"/>
  <c r="B448" i="5"/>
  <c r="T448" i="5"/>
  <c r="B449" i="5"/>
  <c r="T449" i="5"/>
  <c r="B450" i="5"/>
  <c r="T450" i="5" s="1"/>
  <c r="B451" i="5"/>
  <c r="T451" i="5" s="1"/>
  <c r="B452" i="5"/>
  <c r="T452" i="5" s="1"/>
  <c r="B453" i="5"/>
  <c r="T453" i="5" s="1"/>
  <c r="B454" i="5"/>
  <c r="T454" i="5" s="1"/>
  <c r="B455" i="5"/>
  <c r="T455" i="5"/>
  <c r="B456" i="5"/>
  <c r="T456" i="5"/>
  <c r="B457" i="5"/>
  <c r="T457" i="5"/>
  <c r="B458" i="5"/>
  <c r="T458" i="5"/>
  <c r="B459" i="5"/>
  <c r="T459" i="5" s="1"/>
  <c r="B460" i="5"/>
  <c r="T460" i="5" s="1"/>
  <c r="B461" i="5"/>
  <c r="T461" i="5"/>
  <c r="B462" i="5"/>
  <c r="T462" i="5"/>
  <c r="B463" i="5"/>
  <c r="T463" i="5"/>
  <c r="B464" i="5"/>
  <c r="T464" i="5"/>
  <c r="B465" i="5"/>
  <c r="T465" i="5"/>
  <c r="B466" i="5"/>
  <c r="T466" i="5"/>
  <c r="B467" i="5"/>
  <c r="T467" i="5"/>
  <c r="B468" i="5"/>
  <c r="T468" i="5" s="1"/>
  <c r="B469" i="5"/>
  <c r="T469" i="5" s="1"/>
  <c r="B470" i="5"/>
  <c r="T470" i="5" s="1"/>
  <c r="B471" i="5"/>
  <c r="T471" i="5" s="1"/>
  <c r="B472" i="5"/>
  <c r="T472" i="5" s="1"/>
  <c r="B473" i="5"/>
  <c r="T473" i="5" s="1"/>
  <c r="B474" i="5"/>
  <c r="T474" i="5" s="1"/>
  <c r="B475" i="5"/>
  <c r="T475" i="5" s="1"/>
  <c r="B476" i="5"/>
  <c r="T476" i="5" s="1"/>
  <c r="B477" i="5"/>
  <c r="T477" i="5" s="1"/>
  <c r="B478" i="5"/>
  <c r="T478" i="5" s="1"/>
  <c r="B479" i="5"/>
  <c r="T479" i="5" s="1"/>
  <c r="B480" i="5"/>
  <c r="T480" i="5" s="1"/>
  <c r="B481" i="5"/>
  <c r="T481" i="5" s="1"/>
  <c r="B482" i="5"/>
  <c r="T482" i="5" s="1"/>
  <c r="B483" i="5"/>
  <c r="T483" i="5" s="1"/>
  <c r="B484" i="5"/>
  <c r="T484" i="5" s="1"/>
  <c r="B485" i="5"/>
  <c r="T485" i="5" s="1"/>
  <c r="B486" i="5"/>
  <c r="T486" i="5" s="1"/>
  <c r="B487" i="5"/>
  <c r="T487" i="5" s="1"/>
  <c r="B488" i="5"/>
  <c r="T488" i="5" s="1"/>
  <c r="B489" i="5"/>
  <c r="T489" i="5" s="1"/>
  <c r="B490" i="5"/>
  <c r="T490" i="5" s="1"/>
  <c r="B491" i="5"/>
  <c r="T491" i="5" s="1"/>
  <c r="B492" i="5"/>
  <c r="T492" i="5" s="1"/>
  <c r="B493" i="5"/>
  <c r="T493" i="5" s="1"/>
  <c r="B494" i="5"/>
  <c r="T494" i="5" s="1"/>
  <c r="B495" i="5"/>
  <c r="T495" i="5" s="1"/>
  <c r="B496" i="5"/>
  <c r="T496" i="5" s="1"/>
  <c r="B497" i="5"/>
  <c r="T497" i="5" s="1"/>
  <c r="B498" i="5"/>
  <c r="T498" i="5"/>
  <c r="B499" i="5"/>
  <c r="T499" i="5"/>
  <c r="B500" i="5"/>
  <c r="T500" i="5" s="1"/>
  <c r="B501" i="5"/>
  <c r="T501" i="5" s="1"/>
  <c r="B502" i="5"/>
  <c r="T502" i="5" s="1"/>
  <c r="B503" i="5"/>
  <c r="T503" i="5" s="1"/>
  <c r="B504" i="5"/>
  <c r="T504" i="5" s="1"/>
  <c r="B505" i="5"/>
  <c r="T505" i="5" s="1"/>
  <c r="B506" i="5"/>
  <c r="T506" i="5" s="1"/>
  <c r="B507" i="5"/>
  <c r="T507" i="5"/>
  <c r="B508" i="5"/>
  <c r="T508" i="5"/>
  <c r="B509" i="5"/>
  <c r="T509" i="5"/>
  <c r="B510" i="5"/>
  <c r="T510" i="5"/>
  <c r="B511" i="5"/>
  <c r="T511" i="5" s="1"/>
  <c r="B512" i="5"/>
  <c r="T512" i="5" s="1"/>
  <c r="B513" i="5"/>
  <c r="T513" i="5" s="1"/>
  <c r="B514" i="5"/>
  <c r="T514" i="5" s="1"/>
  <c r="B515" i="5"/>
  <c r="T515" i="5"/>
  <c r="B516" i="5"/>
  <c r="T516" i="5"/>
  <c r="B517" i="5"/>
  <c r="T517" i="5"/>
  <c r="B518" i="5"/>
  <c r="T518" i="5"/>
  <c r="B519" i="5"/>
  <c r="T519" i="5"/>
  <c r="B520" i="5"/>
  <c r="T520" i="5" s="1"/>
  <c r="B521" i="5"/>
  <c r="T521" i="5" s="1"/>
  <c r="B522" i="5"/>
  <c r="T522" i="5" s="1"/>
  <c r="B523" i="5"/>
  <c r="T523" i="5"/>
  <c r="B524" i="5"/>
  <c r="T524" i="5"/>
  <c r="B525" i="5"/>
  <c r="T525" i="5"/>
  <c r="B526" i="5"/>
  <c r="T526" i="5"/>
  <c r="B527" i="5"/>
  <c r="T527" i="5"/>
  <c r="B528" i="5"/>
  <c r="T528" i="5"/>
  <c r="B529" i="5"/>
  <c r="T529" i="5"/>
  <c r="B530" i="5"/>
  <c r="T530" i="5"/>
  <c r="B531" i="5"/>
  <c r="T531" i="5"/>
  <c r="B532" i="5"/>
  <c r="T532" i="5" s="1"/>
  <c r="B533" i="5"/>
  <c r="T533" i="5" s="1"/>
  <c r="B534" i="5"/>
  <c r="T534" i="5" s="1"/>
  <c r="B535" i="5"/>
  <c r="T535" i="5" s="1"/>
  <c r="B536" i="5"/>
  <c r="T536" i="5" s="1"/>
  <c r="B537" i="5"/>
  <c r="T537" i="5" s="1"/>
  <c r="B538" i="5"/>
  <c r="T538" i="5" s="1"/>
  <c r="B539" i="5"/>
  <c r="T539" i="5"/>
  <c r="B540" i="5"/>
  <c r="T540" i="5"/>
  <c r="B541" i="5"/>
  <c r="T541" i="5" s="1"/>
  <c r="B542" i="5"/>
  <c r="T542" i="5" s="1"/>
  <c r="B543" i="5"/>
  <c r="T543" i="5" s="1"/>
  <c r="B544" i="5"/>
  <c r="T544" i="5"/>
  <c r="B545" i="5"/>
  <c r="T545" i="5"/>
  <c r="B546" i="5"/>
  <c r="T546" i="5"/>
  <c r="B547" i="5"/>
  <c r="T547" i="5"/>
  <c r="B548" i="5"/>
  <c r="T548" i="5"/>
  <c r="B549" i="5"/>
  <c r="T549" i="5" s="1"/>
  <c r="B550" i="5"/>
  <c r="T550" i="5" s="1"/>
  <c r="B551" i="5"/>
  <c r="T551" i="5" s="1"/>
  <c r="B552" i="5"/>
  <c r="T552" i="5" s="1"/>
  <c r="B553" i="5"/>
  <c r="T553" i="5" s="1"/>
  <c r="B554" i="5"/>
  <c r="T554" i="5" s="1"/>
  <c r="B555" i="5"/>
  <c r="T555" i="5" s="1"/>
  <c r="B556" i="5"/>
  <c r="T556" i="5" s="1"/>
  <c r="B557" i="5"/>
  <c r="T557" i="5" s="1"/>
  <c r="B558" i="5"/>
  <c r="T558" i="5" s="1"/>
  <c r="B559" i="5"/>
  <c r="T559" i="5" s="1"/>
  <c r="B560" i="5"/>
  <c r="T560" i="5" s="1"/>
  <c r="B561" i="5"/>
  <c r="T561" i="5" s="1"/>
  <c r="B562" i="5"/>
  <c r="T562" i="5"/>
  <c r="B563" i="5"/>
  <c r="T563" i="5"/>
  <c r="B564" i="5"/>
  <c r="T564" i="5"/>
  <c r="B565" i="5"/>
  <c r="T565" i="5"/>
  <c r="B566" i="5"/>
  <c r="T566" i="5"/>
  <c r="B567" i="5"/>
  <c r="T567" i="5" s="1"/>
  <c r="B568" i="5"/>
  <c r="T568" i="5"/>
  <c r="B569" i="5"/>
  <c r="T569" i="5"/>
  <c r="B570" i="5"/>
  <c r="T570" i="5"/>
  <c r="B571" i="5"/>
  <c r="T571" i="5" s="1"/>
  <c r="B572" i="5"/>
  <c r="T572" i="5" s="1"/>
  <c r="B573" i="5"/>
  <c r="T573" i="5" s="1"/>
  <c r="B574" i="5"/>
  <c r="T574" i="5" s="1"/>
  <c r="B575" i="5"/>
  <c r="T575" i="5" s="1"/>
  <c r="B576" i="5"/>
  <c r="T576" i="5" s="1"/>
  <c r="B577" i="5"/>
  <c r="T577" i="5" s="1"/>
  <c r="B578" i="5"/>
  <c r="T578" i="5"/>
  <c r="B579" i="5"/>
  <c r="T579" i="5"/>
  <c r="B580" i="5"/>
  <c r="T580" i="5" s="1"/>
  <c r="B581" i="5"/>
  <c r="T581" i="5"/>
  <c r="B582" i="5"/>
  <c r="T582" i="5"/>
  <c r="B583" i="5"/>
  <c r="T583" i="5" s="1"/>
  <c r="B584" i="5"/>
  <c r="T584" i="5" s="1"/>
  <c r="B585" i="5"/>
  <c r="T585" i="5" s="1"/>
  <c r="B586" i="5"/>
  <c r="T586" i="5"/>
  <c r="B587" i="5"/>
  <c r="T587" i="5"/>
  <c r="B588" i="5"/>
  <c r="T588" i="5"/>
  <c r="B589" i="5"/>
  <c r="T589" i="5"/>
  <c r="B590" i="5"/>
  <c r="T590" i="5"/>
  <c r="B591" i="5"/>
  <c r="T591" i="5"/>
  <c r="B592" i="5"/>
  <c r="T592" i="5"/>
  <c r="B593" i="5"/>
  <c r="T593" i="5"/>
  <c r="B594" i="5"/>
  <c r="T594" i="5" s="1"/>
  <c r="B595" i="5"/>
  <c r="T595" i="5" s="1"/>
  <c r="B596" i="5"/>
  <c r="T596" i="5" s="1"/>
  <c r="B597" i="5"/>
  <c r="T597" i="5" s="1"/>
  <c r="B598" i="5"/>
  <c r="T598" i="5" s="1"/>
  <c r="B599" i="5"/>
  <c r="T599" i="5" s="1"/>
  <c r="B600" i="5"/>
  <c r="T600" i="5" s="1"/>
  <c r="B601" i="5"/>
  <c r="T601" i="5"/>
  <c r="B602" i="5"/>
  <c r="T602" i="5"/>
  <c r="B603" i="5"/>
  <c r="T603" i="5"/>
  <c r="B604" i="5"/>
  <c r="T604" i="5" s="1"/>
  <c r="B605" i="5"/>
  <c r="T605" i="5" s="1"/>
  <c r="B606" i="5"/>
  <c r="T606" i="5" s="1"/>
  <c r="B607" i="5"/>
  <c r="T607" i="5" s="1"/>
  <c r="B608" i="5"/>
  <c r="T608" i="5" s="1"/>
  <c r="B609" i="5"/>
  <c r="T609" i="5" s="1"/>
  <c r="B610" i="5"/>
  <c r="T610" i="5" s="1"/>
  <c r="B611" i="5"/>
  <c r="T611" i="5" s="1"/>
  <c r="B612" i="5"/>
  <c r="T612" i="5" s="1"/>
  <c r="B613" i="5"/>
  <c r="T613" i="5"/>
  <c r="B614" i="5"/>
  <c r="T614" i="5"/>
  <c r="B615" i="5"/>
  <c r="T615" i="5"/>
  <c r="B616" i="5"/>
  <c r="T616" i="5"/>
  <c r="B617" i="5"/>
  <c r="T617" i="5"/>
  <c r="B618" i="5"/>
  <c r="T618" i="5"/>
  <c r="B619" i="5"/>
  <c r="T619" i="5"/>
  <c r="B620" i="5"/>
  <c r="T620" i="5"/>
  <c r="B621" i="5"/>
  <c r="T621" i="5"/>
  <c r="B622" i="5"/>
  <c r="T622" i="5" s="1"/>
  <c r="B623" i="5"/>
  <c r="T623" i="5" s="1"/>
  <c r="B624" i="5"/>
  <c r="T624" i="5" s="1"/>
  <c r="B625" i="5"/>
  <c r="T625" i="5" s="1"/>
  <c r="B626" i="5"/>
  <c r="T626" i="5" s="1"/>
  <c r="B627" i="5"/>
  <c r="T627" i="5" s="1"/>
  <c r="B628" i="5"/>
  <c r="T628" i="5" s="1"/>
  <c r="B629" i="5"/>
  <c r="T629" i="5" s="1"/>
  <c r="B630" i="5"/>
  <c r="T630" i="5" s="1"/>
  <c r="B631" i="5"/>
  <c r="T631" i="5" s="1"/>
  <c r="B632" i="5"/>
  <c r="T632" i="5"/>
  <c r="B633" i="5"/>
  <c r="T633" i="5" s="1"/>
  <c r="B634" i="5"/>
  <c r="T634" i="5" s="1"/>
  <c r="B635" i="5"/>
  <c r="T635" i="5" s="1"/>
  <c r="B636" i="5"/>
  <c r="T636" i="5" s="1"/>
  <c r="B637" i="5"/>
  <c r="T637" i="5" s="1"/>
  <c r="B638" i="5"/>
  <c r="T638" i="5" s="1"/>
  <c r="B639" i="5"/>
  <c r="T639" i="5" s="1"/>
  <c r="B640" i="5"/>
  <c r="T640" i="5" s="1"/>
  <c r="B641" i="5"/>
  <c r="T641" i="5" s="1"/>
  <c r="B642" i="5"/>
  <c r="T642" i="5" s="1"/>
  <c r="B643" i="5"/>
  <c r="T643" i="5" s="1"/>
  <c r="B644" i="5"/>
  <c r="T644" i="5" s="1"/>
  <c r="B645" i="5"/>
  <c r="T645" i="5"/>
  <c r="B646" i="5"/>
  <c r="T646" i="5"/>
  <c r="B647" i="5"/>
  <c r="T647" i="5"/>
  <c r="B648" i="5"/>
  <c r="T648" i="5"/>
  <c r="B649" i="5"/>
  <c r="T649" i="5"/>
  <c r="B650" i="5"/>
  <c r="T650" i="5" s="1"/>
  <c r="B651" i="5"/>
  <c r="T651" i="5" s="1"/>
  <c r="B652" i="5"/>
  <c r="T652" i="5" s="1"/>
  <c r="B653" i="5"/>
  <c r="T653" i="5" s="1"/>
  <c r="B654" i="5"/>
  <c r="T654" i="5" s="1"/>
  <c r="B655" i="5"/>
  <c r="T655" i="5" s="1"/>
  <c r="B656" i="5"/>
  <c r="T656" i="5" s="1"/>
  <c r="B657" i="5"/>
  <c r="T657" i="5"/>
  <c r="B658" i="5"/>
  <c r="T658" i="5"/>
  <c r="B659" i="5"/>
  <c r="T659" i="5"/>
  <c r="B660" i="5"/>
  <c r="T660" i="5"/>
  <c r="B661" i="5"/>
  <c r="T661" i="5"/>
  <c r="B662" i="5"/>
  <c r="T662" i="5"/>
  <c r="B663" i="5"/>
  <c r="T663" i="5"/>
  <c r="B664" i="5"/>
  <c r="T664" i="5"/>
  <c r="B665" i="5"/>
  <c r="T665" i="5"/>
  <c r="B666" i="5"/>
  <c r="T666" i="5"/>
  <c r="B667" i="5"/>
  <c r="T667" i="5" s="1"/>
  <c r="B668" i="5"/>
  <c r="T668" i="5"/>
  <c r="B669" i="5"/>
  <c r="T669" i="5"/>
  <c r="B670" i="5"/>
  <c r="T670" i="5"/>
  <c r="B671" i="5"/>
  <c r="T671" i="5"/>
  <c r="B672" i="5"/>
  <c r="T672" i="5"/>
  <c r="B673" i="5"/>
  <c r="T673" i="5"/>
  <c r="B674" i="5"/>
  <c r="T674" i="5"/>
  <c r="B675" i="5"/>
  <c r="T675" i="5" s="1"/>
  <c r="B676" i="5"/>
  <c r="T676" i="5" s="1"/>
  <c r="B677" i="5"/>
  <c r="T677" i="5" s="1"/>
  <c r="B678" i="5"/>
  <c r="T678" i="5"/>
  <c r="B679" i="5"/>
  <c r="T679" i="5"/>
  <c r="B680" i="5"/>
  <c r="T680" i="5" s="1"/>
  <c r="B681" i="5"/>
  <c r="T681" i="5"/>
  <c r="B682" i="5"/>
  <c r="T682" i="5"/>
  <c r="B683" i="5"/>
  <c r="T683" i="5"/>
  <c r="B684" i="5"/>
  <c r="T684" i="5"/>
  <c r="B685" i="5"/>
  <c r="T685" i="5"/>
  <c r="B686" i="5"/>
  <c r="T686" i="5"/>
  <c r="B687" i="5"/>
  <c r="T687" i="5"/>
  <c r="B688" i="5"/>
  <c r="T688" i="5"/>
  <c r="B689" i="5"/>
  <c r="T689" i="5" s="1"/>
  <c r="B690" i="5"/>
  <c r="T690" i="5" s="1"/>
  <c r="B691" i="5"/>
  <c r="T691" i="5" s="1"/>
  <c r="B692" i="5"/>
  <c r="T692" i="5" s="1"/>
  <c r="B693" i="5"/>
  <c r="T693" i="5" s="1"/>
  <c r="B694" i="5"/>
  <c r="T694" i="5" s="1"/>
  <c r="B695" i="5"/>
  <c r="T695" i="5"/>
  <c r="B696" i="5"/>
  <c r="T696" i="5"/>
  <c r="B697" i="5"/>
  <c r="T697" i="5" s="1"/>
  <c r="B698" i="5"/>
  <c r="T698" i="5" s="1"/>
  <c r="B699" i="5"/>
  <c r="T699" i="5" s="1"/>
  <c r="B700" i="5"/>
  <c r="T700" i="5"/>
  <c r="B701" i="5"/>
  <c r="T701" i="5"/>
  <c r="B702" i="5"/>
  <c r="T702" i="5" s="1"/>
  <c r="B703" i="5"/>
  <c r="T703" i="5" s="1"/>
  <c r="B704" i="5"/>
  <c r="T704" i="5"/>
  <c r="B705" i="5"/>
  <c r="T705" i="5" s="1"/>
  <c r="B706" i="5"/>
  <c r="T706" i="5" s="1"/>
  <c r="B707" i="5"/>
  <c r="T707" i="5" s="1"/>
  <c r="B708" i="5"/>
  <c r="T708" i="5" s="1"/>
  <c r="B709" i="5"/>
  <c r="T709" i="5" s="1"/>
  <c r="B710" i="5"/>
  <c r="T710" i="5" s="1"/>
  <c r="B711" i="5"/>
  <c r="T711" i="5" s="1"/>
  <c r="B712" i="5"/>
  <c r="T712" i="5"/>
  <c r="B713" i="5"/>
  <c r="T713" i="5"/>
  <c r="B714" i="5"/>
  <c r="T714" i="5" s="1"/>
  <c r="B715" i="5"/>
  <c r="T715" i="5" s="1"/>
  <c r="B716" i="5"/>
  <c r="T716" i="5" s="1"/>
  <c r="B717" i="5"/>
  <c r="T717" i="5"/>
  <c r="B718" i="5"/>
  <c r="T718" i="5"/>
  <c r="B719" i="5"/>
  <c r="T719" i="5"/>
  <c r="B720" i="5"/>
  <c r="T720" i="5"/>
  <c r="B721" i="5"/>
  <c r="T721" i="5"/>
  <c r="B722" i="5"/>
  <c r="T722" i="5"/>
  <c r="B723" i="5"/>
  <c r="T723" i="5"/>
  <c r="B724" i="5"/>
  <c r="T724" i="5"/>
  <c r="B725" i="5"/>
  <c r="T725" i="5"/>
  <c r="B726" i="5"/>
  <c r="T726" i="5" s="1"/>
  <c r="B727" i="5"/>
  <c r="T727" i="5" s="1"/>
  <c r="B728" i="5"/>
  <c r="T728" i="5" s="1"/>
  <c r="B729" i="5"/>
  <c r="T729" i="5" s="1"/>
  <c r="B730" i="5"/>
  <c r="T730" i="5" s="1"/>
  <c r="B731" i="5"/>
  <c r="T731" i="5" s="1"/>
  <c r="B732" i="5"/>
  <c r="T732" i="5" s="1"/>
  <c r="B733" i="5"/>
  <c r="T733" i="5" s="1"/>
  <c r="B734" i="5"/>
  <c r="T734" i="5" s="1"/>
  <c r="B735" i="5"/>
  <c r="T735" i="5" s="1"/>
  <c r="B736" i="5"/>
  <c r="T736" i="5" s="1"/>
  <c r="B737" i="5"/>
  <c r="T737" i="5" s="1"/>
  <c r="B738" i="5"/>
  <c r="T738" i="5" s="1"/>
  <c r="B739" i="5"/>
  <c r="T739" i="5" s="1"/>
  <c r="B740" i="5"/>
  <c r="T740" i="5" s="1"/>
  <c r="B741" i="5"/>
  <c r="T741" i="5" s="1"/>
  <c r="B742" i="5"/>
  <c r="T742" i="5" s="1"/>
  <c r="B743" i="5"/>
  <c r="T743" i="5" s="1"/>
  <c r="B744" i="5"/>
  <c r="T744" i="5" s="1"/>
  <c r="B745" i="5"/>
  <c r="T745" i="5"/>
  <c r="B746" i="5"/>
  <c r="T746" i="5"/>
  <c r="B747" i="5"/>
  <c r="T747" i="5" s="1"/>
  <c r="B748" i="5"/>
  <c r="T748" i="5" s="1"/>
  <c r="B749" i="5"/>
  <c r="T749" i="5" s="1"/>
  <c r="B750" i="5"/>
  <c r="T750" i="5" s="1"/>
  <c r="B751" i="5"/>
  <c r="T751" i="5" s="1"/>
  <c r="B752" i="5"/>
  <c r="T752" i="5" s="1"/>
  <c r="B753" i="5"/>
  <c r="T753" i="5" s="1"/>
  <c r="B754" i="5"/>
  <c r="T754" i="5" s="1"/>
  <c r="B755" i="5"/>
  <c r="T755" i="5"/>
  <c r="B756" i="5"/>
  <c r="T756" i="5"/>
  <c r="B757" i="5"/>
  <c r="T757" i="5"/>
  <c r="B758" i="5"/>
  <c r="T758" i="5"/>
  <c r="B759" i="5"/>
  <c r="T759" i="5"/>
  <c r="B760" i="5"/>
  <c r="T760" i="5"/>
  <c r="B761" i="5"/>
  <c r="T761" i="5"/>
  <c r="B762" i="5"/>
  <c r="T762" i="5"/>
  <c r="B763" i="5"/>
  <c r="T763" i="5"/>
  <c r="B764" i="5"/>
  <c r="T764" i="5" s="1"/>
  <c r="B765" i="5"/>
  <c r="T765" i="5" s="1"/>
  <c r="B766" i="5"/>
  <c r="T766" i="5" s="1"/>
  <c r="B767" i="5"/>
  <c r="T767" i="5" s="1"/>
  <c r="B768" i="5"/>
  <c r="T768" i="5"/>
  <c r="B769" i="5"/>
  <c r="T769" i="5"/>
  <c r="B770" i="5"/>
  <c r="T770" i="5" s="1"/>
  <c r="B771" i="5"/>
  <c r="T771" i="5" s="1"/>
  <c r="B772" i="5"/>
  <c r="T772" i="5" s="1"/>
  <c r="B773" i="5"/>
  <c r="T773" i="5" s="1"/>
  <c r="B774" i="5"/>
  <c r="T774" i="5" s="1"/>
  <c r="B775" i="5"/>
  <c r="T775" i="5" s="1"/>
  <c r="B776" i="5"/>
  <c r="T776" i="5" s="1"/>
  <c r="B777" i="5"/>
  <c r="T777" i="5"/>
  <c r="B778" i="5"/>
  <c r="T778" i="5"/>
  <c r="B779" i="5"/>
  <c r="T779" i="5"/>
  <c r="B780" i="5"/>
  <c r="T780" i="5"/>
  <c r="B781" i="5"/>
  <c r="T781" i="5" s="1"/>
  <c r="B782" i="5"/>
  <c r="T782" i="5" s="1"/>
  <c r="B783" i="5"/>
  <c r="T783" i="5" s="1"/>
  <c r="B784" i="5"/>
  <c r="T784" i="5" s="1"/>
  <c r="B785" i="5"/>
  <c r="T785" i="5" s="1"/>
  <c r="B786" i="5"/>
  <c r="T786" i="5"/>
  <c r="B787" i="5"/>
  <c r="T787" i="5"/>
  <c r="B788" i="5"/>
  <c r="T788" i="5"/>
  <c r="B789" i="5"/>
  <c r="T789" i="5" s="1"/>
  <c r="B790" i="5"/>
  <c r="T790" i="5"/>
  <c r="B791" i="5"/>
  <c r="T791" i="5"/>
  <c r="B792" i="5"/>
  <c r="T792" i="5" s="1"/>
  <c r="B793" i="5"/>
  <c r="T793" i="5" s="1"/>
  <c r="B794" i="5"/>
  <c r="T794" i="5"/>
  <c r="B795" i="5"/>
  <c r="T795" i="5"/>
  <c r="B796" i="5"/>
  <c r="T796" i="5"/>
  <c r="B797" i="5"/>
  <c r="T797" i="5"/>
  <c r="B798" i="5"/>
  <c r="T798" i="5"/>
  <c r="B799" i="5"/>
  <c r="T799" i="5"/>
  <c r="B800" i="5"/>
  <c r="T800" i="5"/>
  <c r="B801" i="5"/>
  <c r="T801" i="5"/>
  <c r="B802" i="5"/>
  <c r="T802" i="5" s="1"/>
  <c r="B803" i="5"/>
  <c r="T803" i="5" s="1"/>
  <c r="B804" i="5"/>
  <c r="T804" i="5" s="1"/>
  <c r="B805" i="5"/>
  <c r="T805" i="5" s="1"/>
  <c r="B806" i="5"/>
  <c r="T806" i="5" s="1"/>
  <c r="B807" i="5"/>
  <c r="T807" i="5" s="1"/>
  <c r="B808" i="5"/>
  <c r="T808" i="5" s="1"/>
  <c r="B809" i="5"/>
  <c r="T809" i="5" s="1"/>
  <c r="B810" i="5"/>
  <c r="T810" i="5" s="1"/>
  <c r="B811" i="5"/>
  <c r="T811" i="5"/>
  <c r="B812" i="5"/>
  <c r="T812" i="5"/>
  <c r="B813" i="5"/>
  <c r="T813" i="5"/>
  <c r="B814" i="5"/>
  <c r="T814" i="5"/>
  <c r="B815" i="5"/>
  <c r="T815" i="5"/>
  <c r="B816" i="5"/>
  <c r="T816" i="5" s="1"/>
  <c r="B817" i="5"/>
  <c r="T817" i="5" s="1"/>
  <c r="B818" i="5"/>
  <c r="T818" i="5"/>
  <c r="B819" i="5"/>
  <c r="T819" i="5" s="1"/>
  <c r="B820" i="5"/>
  <c r="T820" i="5" s="1"/>
  <c r="B821" i="5"/>
  <c r="T821" i="5" s="1"/>
  <c r="B822" i="5"/>
  <c r="T822" i="5" s="1"/>
  <c r="B823" i="5"/>
  <c r="T823" i="5" s="1"/>
  <c r="B824" i="5"/>
  <c r="T824" i="5" s="1"/>
  <c r="B825" i="5"/>
  <c r="T825" i="5" s="1"/>
  <c r="B826" i="5"/>
  <c r="T826" i="5"/>
  <c r="B827" i="5"/>
  <c r="T827" i="5"/>
  <c r="B828" i="5"/>
  <c r="T828" i="5"/>
  <c r="B829" i="5"/>
  <c r="T829" i="5" s="1"/>
  <c r="B830" i="5"/>
  <c r="T830" i="5" s="1"/>
  <c r="B831" i="5"/>
  <c r="T831" i="5" s="1"/>
  <c r="B832" i="5"/>
  <c r="T832" i="5" s="1"/>
  <c r="B833" i="5"/>
  <c r="T833" i="5" s="1"/>
  <c r="B834" i="5"/>
  <c r="T834" i="5" s="1"/>
  <c r="B835" i="5"/>
  <c r="T835" i="5" s="1"/>
  <c r="B836" i="5"/>
  <c r="T836" i="5" s="1"/>
  <c r="B837" i="5"/>
  <c r="T837" i="5" s="1"/>
  <c r="B838" i="5"/>
  <c r="T838" i="5" s="1"/>
  <c r="B839" i="5"/>
  <c r="T839" i="5" s="1"/>
  <c r="B840" i="5"/>
  <c r="T840" i="5" s="1"/>
  <c r="B841" i="5"/>
  <c r="T841" i="5"/>
  <c r="B842" i="5"/>
  <c r="T842" i="5"/>
  <c r="B843" i="5"/>
  <c r="T843" i="5" s="1"/>
  <c r="B844" i="5"/>
  <c r="T844" i="5" s="1"/>
  <c r="B845" i="5"/>
  <c r="T845" i="5" s="1"/>
  <c r="B846" i="5"/>
  <c r="T846" i="5" s="1"/>
  <c r="B847" i="5"/>
  <c r="T847" i="5" s="1"/>
  <c r="B848" i="5"/>
  <c r="T848" i="5" s="1"/>
  <c r="B849" i="5"/>
  <c r="T849" i="5"/>
  <c r="B850" i="5"/>
  <c r="T850" i="5"/>
  <c r="B851" i="5"/>
  <c r="T851" i="5"/>
  <c r="B852" i="5"/>
  <c r="T852" i="5"/>
  <c r="B853" i="5"/>
  <c r="T853" i="5" s="1"/>
  <c r="B854" i="5"/>
  <c r="T854" i="5"/>
  <c r="B855" i="5"/>
  <c r="T855" i="5"/>
  <c r="B856" i="5"/>
  <c r="T856" i="5" s="1"/>
  <c r="B857" i="5"/>
  <c r="T857" i="5" s="1"/>
  <c r="B858" i="5"/>
  <c r="T858" i="5" s="1"/>
  <c r="B859" i="5"/>
  <c r="T859" i="5"/>
  <c r="B860" i="5"/>
  <c r="T860" i="5" s="1"/>
  <c r="B861" i="5"/>
  <c r="T861" i="5" s="1"/>
  <c r="B862" i="5"/>
  <c r="T862" i="5" s="1"/>
  <c r="B863" i="5"/>
  <c r="T863" i="5" s="1"/>
  <c r="B864" i="5"/>
  <c r="T864" i="5" s="1"/>
  <c r="B865" i="5"/>
  <c r="T865" i="5" s="1"/>
  <c r="B866" i="5"/>
  <c r="T866" i="5" s="1"/>
  <c r="B867" i="5"/>
  <c r="T867" i="5" s="1"/>
  <c r="B868" i="5"/>
  <c r="T868" i="5"/>
  <c r="B869" i="5"/>
  <c r="T869" i="5"/>
  <c r="B870" i="5"/>
  <c r="T870" i="5"/>
  <c r="B871" i="5"/>
  <c r="T871" i="5" s="1"/>
  <c r="B872" i="5"/>
  <c r="T872" i="5" s="1"/>
  <c r="B873" i="5"/>
  <c r="T873" i="5" s="1"/>
  <c r="B874" i="5"/>
  <c r="T874" i="5" s="1"/>
  <c r="B875" i="5"/>
  <c r="T875" i="5" s="1"/>
  <c r="B876" i="5"/>
  <c r="T876" i="5" s="1"/>
  <c r="B877" i="5"/>
  <c r="T877" i="5" s="1"/>
  <c r="B878" i="5"/>
  <c r="T878" i="5" s="1"/>
  <c r="B879" i="5"/>
  <c r="T879" i="5" s="1"/>
  <c r="B880" i="5"/>
  <c r="T880" i="5"/>
  <c r="B881" i="5"/>
  <c r="T881" i="5" s="1"/>
  <c r="B882" i="5"/>
  <c r="T882" i="5" s="1"/>
  <c r="B883" i="5"/>
  <c r="T883" i="5" s="1"/>
  <c r="B884" i="5"/>
  <c r="T884" i="5" s="1"/>
  <c r="B885" i="5"/>
  <c r="T885" i="5" s="1"/>
  <c r="B886" i="5"/>
  <c r="T886" i="5" s="1"/>
  <c r="B887" i="5"/>
  <c r="T887" i="5" s="1"/>
  <c r="B888" i="5"/>
  <c r="T888" i="5" s="1"/>
  <c r="B889" i="5"/>
  <c r="T889" i="5"/>
  <c r="B890" i="5"/>
  <c r="T890" i="5"/>
  <c r="B891" i="5"/>
  <c r="T891" i="5" s="1"/>
  <c r="B892" i="5"/>
  <c r="T892" i="5" s="1"/>
  <c r="B893" i="5"/>
  <c r="T893" i="5" s="1"/>
  <c r="B894" i="5"/>
  <c r="T894" i="5"/>
  <c r="B895" i="5"/>
  <c r="T895" i="5"/>
  <c r="B896" i="5"/>
  <c r="T896" i="5" s="1"/>
  <c r="B897" i="5"/>
  <c r="T897" i="5" s="1"/>
  <c r="B898" i="5"/>
  <c r="T898" i="5" s="1"/>
  <c r="B899" i="5"/>
  <c r="T899" i="5" s="1"/>
  <c r="B900" i="5"/>
  <c r="T900" i="5" s="1"/>
  <c r="B901" i="5"/>
  <c r="T901" i="5" s="1"/>
  <c r="B902" i="5"/>
  <c r="T902" i="5" s="1"/>
  <c r="B903" i="5"/>
  <c r="T903" i="5" s="1"/>
  <c r="B904" i="5"/>
  <c r="T904" i="5"/>
  <c r="B905" i="5"/>
  <c r="T905" i="5"/>
  <c r="B906" i="5"/>
  <c r="T906" i="5"/>
  <c r="B907" i="5"/>
  <c r="T907" i="5"/>
  <c r="B908" i="5"/>
  <c r="T908" i="5"/>
  <c r="B909" i="5"/>
  <c r="T909" i="5"/>
  <c r="B910" i="5"/>
  <c r="T910" i="5"/>
  <c r="B911" i="5"/>
  <c r="T911" i="5" s="1"/>
  <c r="B912" i="5"/>
  <c r="T912" i="5" s="1"/>
  <c r="B913" i="5"/>
  <c r="T913" i="5" s="1"/>
  <c r="B914" i="5"/>
  <c r="T914" i="5" s="1"/>
  <c r="B915" i="5"/>
  <c r="T915" i="5" s="1"/>
  <c r="B916" i="5"/>
  <c r="T916" i="5" s="1"/>
  <c r="B917" i="5"/>
  <c r="T917" i="5"/>
  <c r="B918" i="5"/>
  <c r="T918" i="5"/>
  <c r="B919" i="5"/>
  <c r="T919" i="5"/>
  <c r="B920" i="5"/>
  <c r="T920" i="5"/>
  <c r="B921" i="5"/>
  <c r="T921" i="5"/>
  <c r="B922" i="5"/>
  <c r="T922" i="5"/>
  <c r="B923" i="5"/>
  <c r="T923" i="5"/>
  <c r="B924" i="5"/>
  <c r="T924" i="5"/>
  <c r="B925" i="5"/>
  <c r="T925" i="5"/>
  <c r="B926" i="5"/>
  <c r="T926" i="5" s="1"/>
  <c r="B927" i="5"/>
  <c r="T927" i="5" s="1"/>
  <c r="B928" i="5"/>
  <c r="T928" i="5" s="1"/>
  <c r="B929" i="5"/>
  <c r="T929" i="5" s="1"/>
  <c r="B930" i="5"/>
  <c r="T930" i="5" s="1"/>
  <c r="B931" i="5"/>
  <c r="T931" i="5" s="1"/>
  <c r="B932" i="5"/>
  <c r="T932" i="5" s="1"/>
  <c r="B933" i="5"/>
  <c r="T933" i="5" s="1"/>
  <c r="B934" i="5"/>
  <c r="T934" i="5" s="1"/>
  <c r="B935" i="5"/>
  <c r="T935" i="5"/>
  <c r="B936" i="5"/>
  <c r="T936" i="5"/>
  <c r="B937" i="5"/>
  <c r="T937" i="5"/>
  <c r="B938" i="5"/>
  <c r="T938" i="5"/>
  <c r="B939" i="5"/>
  <c r="T939" i="5"/>
  <c r="B940" i="5"/>
  <c r="T940" i="5"/>
  <c r="B941" i="5"/>
  <c r="T941" i="5"/>
  <c r="B942" i="5"/>
  <c r="T942" i="5"/>
  <c r="B943" i="5"/>
  <c r="T943" i="5"/>
  <c r="B944" i="5"/>
  <c r="T944" i="5"/>
  <c r="B945" i="5"/>
  <c r="T945" i="5" s="1"/>
  <c r="B946" i="5"/>
  <c r="T946" i="5" s="1"/>
  <c r="B947" i="5"/>
  <c r="T947" i="5"/>
  <c r="B948" i="5"/>
  <c r="T948" i="5"/>
  <c r="B949" i="5"/>
  <c r="T949" i="5"/>
  <c r="B950" i="5"/>
  <c r="T950" i="5" s="1"/>
  <c r="B951" i="5"/>
  <c r="T951" i="5" s="1"/>
  <c r="B952" i="5"/>
  <c r="T952" i="5" s="1"/>
  <c r="B953" i="5"/>
  <c r="T953" i="5" s="1"/>
  <c r="B954" i="5"/>
  <c r="T954" i="5" s="1"/>
  <c r="B955" i="5"/>
  <c r="T955" i="5" s="1"/>
  <c r="B956" i="5"/>
  <c r="T956" i="5" s="1"/>
  <c r="B957" i="5"/>
  <c r="T957" i="5" s="1"/>
  <c r="B958" i="5"/>
  <c r="T958" i="5" s="1"/>
  <c r="B959" i="5"/>
  <c r="T959" i="5" s="1"/>
  <c r="B960" i="5"/>
  <c r="T960" i="5"/>
  <c r="B961" i="5"/>
  <c r="T961" i="5"/>
  <c r="B962" i="5"/>
  <c r="T962" i="5"/>
  <c r="B963" i="5"/>
  <c r="T963" i="5"/>
  <c r="B964" i="5"/>
  <c r="T964" i="5"/>
  <c r="B965" i="5"/>
  <c r="T965" i="5" s="1"/>
  <c r="B966" i="5"/>
  <c r="T966" i="5" s="1"/>
  <c r="B967" i="5"/>
  <c r="T967" i="5" s="1"/>
  <c r="B968" i="5"/>
  <c r="T968" i="5"/>
  <c r="B969" i="5"/>
  <c r="T969" i="5" s="1"/>
  <c r="B970" i="5"/>
  <c r="T970" i="5" s="1"/>
  <c r="B971" i="5"/>
  <c r="T971" i="5"/>
  <c r="B972" i="5"/>
  <c r="T972" i="5"/>
  <c r="B973" i="5"/>
  <c r="T973" i="5" s="1"/>
  <c r="B974" i="5"/>
  <c r="T974" i="5" s="1"/>
  <c r="B975" i="5"/>
  <c r="T975" i="5" s="1"/>
  <c r="B976" i="5"/>
  <c r="T976" i="5" s="1"/>
  <c r="B977" i="5"/>
  <c r="T977" i="5" s="1"/>
  <c r="B978" i="5"/>
  <c r="T978" i="5" s="1"/>
  <c r="B979" i="5"/>
  <c r="T979" i="5" s="1"/>
  <c r="B980" i="5"/>
  <c r="T980" i="5" s="1"/>
  <c r="B981" i="5"/>
  <c r="T981" i="5" s="1"/>
  <c r="B982" i="5"/>
  <c r="T982" i="5"/>
  <c r="B983" i="5"/>
  <c r="T983" i="5"/>
  <c r="B984" i="5"/>
  <c r="T984" i="5" s="1"/>
  <c r="B985" i="5"/>
  <c r="T985" i="5" s="1"/>
  <c r="B986" i="5"/>
  <c r="T986" i="5" s="1"/>
  <c r="B987" i="5"/>
  <c r="T987" i="5"/>
  <c r="B988" i="5"/>
  <c r="T988" i="5"/>
  <c r="B989" i="5"/>
  <c r="T989" i="5"/>
  <c r="B990" i="5"/>
  <c r="T990" i="5"/>
  <c r="B991" i="5"/>
  <c r="T991" i="5"/>
  <c r="B992" i="5"/>
  <c r="T992" i="5"/>
  <c r="B993" i="5"/>
  <c r="T993" i="5"/>
  <c r="B994" i="5"/>
  <c r="T994" i="5"/>
  <c r="B995" i="5"/>
  <c r="T995" i="5" s="1"/>
  <c r="B996" i="5"/>
  <c r="T996" i="5" s="1"/>
  <c r="B997" i="5"/>
  <c r="T997" i="5" s="1"/>
  <c r="B998" i="5"/>
  <c r="T998" i="5" s="1"/>
  <c r="B999" i="5"/>
  <c r="T999" i="5"/>
  <c r="B1000" i="5"/>
  <c r="T1000" i="5" s="1"/>
  <c r="B1001" i="5"/>
  <c r="T1001" i="5" s="1"/>
  <c r="B1002" i="5"/>
  <c r="T1002" i="5" s="1"/>
  <c r="B1003" i="5"/>
  <c r="T1003" i="5" s="1"/>
  <c r="B1004" i="5"/>
  <c r="T1004" i="5" s="1"/>
  <c r="B1005" i="5"/>
  <c r="T1005" i="5" s="1"/>
  <c r="B1006" i="5"/>
  <c r="T1006" i="5" s="1"/>
  <c r="B1007" i="5"/>
  <c r="T1007" i="5" s="1"/>
  <c r="B1008" i="5"/>
  <c r="T1008" i="5" s="1"/>
  <c r="B1009" i="5"/>
  <c r="T1009" i="5" s="1"/>
  <c r="B1010" i="5"/>
  <c r="T1010" i="5" s="1"/>
  <c r="B1011" i="5"/>
  <c r="T1011" i="5" s="1"/>
  <c r="B1012" i="5"/>
  <c r="T1012" i="5" s="1"/>
  <c r="B1013" i="5"/>
  <c r="T1013" i="5" s="1"/>
  <c r="B1014" i="5"/>
  <c r="T1014" i="5"/>
  <c r="B1015" i="5"/>
  <c r="T1015" i="5"/>
  <c r="B1016" i="5"/>
  <c r="T1016" i="5"/>
  <c r="B1017" i="5"/>
  <c r="T1017" i="5"/>
  <c r="B1018" i="5"/>
  <c r="T1018" i="5"/>
  <c r="B1019" i="5"/>
  <c r="T1019" i="5"/>
  <c r="B1020" i="5"/>
  <c r="T1020" i="5" s="1"/>
  <c r="B1021" i="5"/>
  <c r="T1021" i="5" s="1"/>
  <c r="B1022" i="5"/>
  <c r="T1022" i="5" s="1"/>
  <c r="B1023" i="5"/>
  <c r="T1023" i="5" s="1"/>
  <c r="B1024" i="5"/>
  <c r="T1024" i="5" s="1"/>
  <c r="B1025" i="5"/>
  <c r="T1025" i="5" s="1"/>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s="1"/>
  <c r="B1038" i="5"/>
  <c r="T1038" i="5" s="1"/>
  <c r="B1039" i="5"/>
  <c r="T1039" i="5" s="1"/>
  <c r="B1040" i="5"/>
  <c r="T1040" i="5" s="1"/>
  <c r="B1041" i="5"/>
  <c r="T1041" i="5" s="1"/>
  <c r="B1042" i="5"/>
  <c r="T1042" i="5" s="1"/>
  <c r="B1043" i="5"/>
  <c r="T1043" i="5" s="1"/>
  <c r="B1044" i="5"/>
  <c r="T1044" i="5" s="1"/>
  <c r="B1045" i="5"/>
  <c r="T1045" i="5" s="1"/>
  <c r="B1046" i="5"/>
  <c r="T1046" i="5" s="1"/>
  <c r="B1047" i="5"/>
  <c r="T1047" i="5" s="1"/>
  <c r="B1048" i="5"/>
  <c r="T1048" i="5" s="1"/>
  <c r="B1049" i="5"/>
  <c r="T1049" i="5" s="1"/>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s="1"/>
  <c r="B1556" i="5"/>
  <c r="T1556" i="5" s="1"/>
  <c r="B1557" i="5"/>
  <c r="T1557" i="5" s="1"/>
  <c r="B1558" i="5"/>
  <c r="T1558" i="5" s="1"/>
  <c r="B1559" i="5"/>
  <c r="T1559" i="5" s="1"/>
  <c r="B1560" i="5"/>
  <c r="T1560" i="5" s="1"/>
  <c r="B1561" i="5"/>
  <c r="T1561" i="5" s="1"/>
  <c r="B1562" i="5"/>
  <c r="T1562" i="5" s="1"/>
  <c r="B1563" i="5"/>
  <c r="T1563" i="5" s="1"/>
  <c r="B1564" i="5"/>
  <c r="T1564" i="5" s="1"/>
  <c r="B1565" i="5"/>
  <c r="T1565" i="5" s="1"/>
  <c r="B1566" i="5"/>
  <c r="T1566" i="5" s="1"/>
  <c r="B1567" i="5"/>
  <c r="T1567" i="5" s="1"/>
  <c r="B1568" i="5"/>
  <c r="T1568" i="5" s="1"/>
  <c r="B1569" i="5"/>
  <c r="T1569" i="5" s="1"/>
  <c r="B1570" i="5"/>
  <c r="T1570" i="5" s="1"/>
  <c r="B1571" i="5"/>
  <c r="T1571" i="5" s="1"/>
  <c r="B1572" i="5"/>
  <c r="T1572" i="5" s="1"/>
  <c r="B1573" i="5"/>
  <c r="T1573" i="5" s="1"/>
  <c r="B1574" i="5"/>
  <c r="T1574" i="5" s="1"/>
  <c r="B1575" i="5"/>
  <c r="T1575" i="5" s="1"/>
  <c r="B1576" i="5"/>
  <c r="T1576" i="5"/>
  <c r="B1577" i="5"/>
  <c r="T1577" i="5"/>
  <c r="B1578" i="5"/>
  <c r="T1578" i="5"/>
  <c r="B1579" i="5"/>
  <c r="T1579" i="5" s="1"/>
  <c r="B1580" i="5"/>
  <c r="T1580" i="5" s="1"/>
  <c r="B1581" i="5"/>
  <c r="T1581" i="5" s="1"/>
  <c r="B1582" i="5"/>
  <c r="T1582" i="5" s="1"/>
  <c r="B1583" i="5"/>
  <c r="T1583" i="5"/>
  <c r="B1584" i="5"/>
  <c r="T1584" i="5" s="1"/>
  <c r="B1585" i="5"/>
  <c r="T1585" i="5" s="1"/>
  <c r="B1586" i="5"/>
  <c r="T1586" i="5" s="1"/>
  <c r="B1587" i="5"/>
  <c r="T1587" i="5"/>
  <c r="B1588" i="5"/>
  <c r="T1588" i="5" s="1"/>
  <c r="B1589" i="5"/>
  <c r="T1589" i="5" s="1"/>
  <c r="B1590" i="5"/>
  <c r="T1590" i="5" s="1"/>
  <c r="B1591" i="5"/>
  <c r="T1591" i="5" s="1"/>
  <c r="B1592" i="5"/>
  <c r="T1592" i="5"/>
  <c r="B1593" i="5"/>
  <c r="T1593" i="5" s="1"/>
  <c r="B1594" i="5"/>
  <c r="T1594" i="5" s="1"/>
  <c r="B1595" i="5"/>
  <c r="T1595" i="5" s="1"/>
  <c r="B1596" i="5"/>
  <c r="T1596" i="5" s="1"/>
  <c r="B1597" i="5"/>
  <c r="T1597" i="5" s="1"/>
  <c r="B1598" i="5"/>
  <c r="T1598" i="5" s="1"/>
  <c r="B1599" i="5"/>
  <c r="T1599" i="5" s="1"/>
  <c r="B1600" i="5"/>
  <c r="T1600" i="5" s="1"/>
  <c r="B1601" i="5"/>
  <c r="T1601" i="5" s="1"/>
  <c r="B1602" i="5"/>
  <c r="T1602" i="5" s="1"/>
  <c r="B1603" i="5"/>
  <c r="T1603" i="5"/>
  <c r="B1604" i="5"/>
  <c r="T1604" i="5" s="1"/>
  <c r="B1605" i="5"/>
  <c r="T1605" i="5"/>
  <c r="B1606" i="5"/>
  <c r="T1606" i="5" s="1"/>
  <c r="B1607" i="5"/>
  <c r="T1607" i="5" s="1"/>
  <c r="B1608" i="5"/>
  <c r="T1608" i="5" s="1"/>
  <c r="B1609" i="5"/>
  <c r="T1609" i="5" s="1"/>
  <c r="B1610" i="5"/>
  <c r="T1610" i="5" s="1"/>
  <c r="B1611" i="5"/>
  <c r="T1611" i="5"/>
  <c r="B1612" i="5"/>
  <c r="T1612" i="5" s="1"/>
  <c r="B1613" i="5"/>
  <c r="T1613" i="5" s="1"/>
  <c r="B1614" i="5"/>
  <c r="T1614" i="5"/>
  <c r="B1615" i="5"/>
  <c r="T1615" i="5" s="1"/>
  <c r="B1616" i="5"/>
  <c r="T1616" i="5"/>
  <c r="B1617" i="5"/>
  <c r="T1617" i="5" s="1"/>
  <c r="B1618" i="5"/>
  <c r="T1618" i="5" s="1"/>
  <c r="B1619" i="5"/>
  <c r="T1619" i="5"/>
  <c r="B1620" i="5"/>
  <c r="T1620" i="5" s="1"/>
  <c r="B1621" i="5"/>
  <c r="T1621" i="5" s="1"/>
  <c r="B1622" i="5"/>
  <c r="T1622" i="5" s="1"/>
  <c r="B1623" i="5"/>
  <c r="T1623" i="5"/>
  <c r="B1624" i="5"/>
  <c r="T1624" i="5" s="1"/>
  <c r="B1625" i="5"/>
  <c r="T1625" i="5" s="1"/>
  <c r="B1626" i="5"/>
  <c r="T1626" i="5" s="1"/>
  <c r="B1627" i="5"/>
  <c r="T1627" i="5"/>
  <c r="B1628" i="5"/>
  <c r="T1628" i="5"/>
  <c r="B1629" i="5"/>
  <c r="T1629" i="5" s="1"/>
  <c r="B1630" i="5"/>
  <c r="T1630" i="5" s="1"/>
  <c r="B1631" i="5"/>
  <c r="T1631" i="5" s="1"/>
  <c r="B1632" i="5"/>
  <c r="T1632" i="5"/>
  <c r="B1633" i="5"/>
  <c r="T1633" i="5" s="1"/>
  <c r="B1634" i="5"/>
  <c r="T1634" i="5" s="1"/>
  <c r="B1635" i="5"/>
  <c r="T1635" i="5" s="1"/>
  <c r="B1636" i="5"/>
  <c r="T1636" i="5" s="1"/>
  <c r="B1637" i="5"/>
  <c r="T1637" i="5"/>
  <c r="B1638" i="5"/>
  <c r="T1638" i="5"/>
  <c r="B1639" i="5"/>
  <c r="T1639" i="5"/>
  <c r="B1640" i="5"/>
  <c r="T1640" i="5"/>
  <c r="B1641" i="5"/>
  <c r="T1641" i="5"/>
  <c r="B1642" i="5"/>
  <c r="T1642" i="5" s="1"/>
  <c r="B1643" i="5"/>
  <c r="T1643" i="5" s="1"/>
  <c r="B1644" i="5"/>
  <c r="T1644" i="5"/>
  <c r="B1645" i="5"/>
  <c r="T1645" i="5" s="1"/>
  <c r="B1646" i="5"/>
  <c r="T1646" i="5" s="1"/>
  <c r="B1647" i="5"/>
  <c r="T1647" i="5" s="1"/>
  <c r="B1648" i="5"/>
  <c r="T1648" i="5" s="1"/>
  <c r="B1649" i="5"/>
  <c r="T1649" i="5" s="1"/>
  <c r="B1650" i="5"/>
  <c r="T1650" i="5"/>
  <c r="B1651" i="5"/>
  <c r="T1651" i="5" s="1"/>
  <c r="B1652" i="5"/>
  <c r="T1652" i="5"/>
  <c r="B1653" i="5"/>
  <c r="T1653" i="5" s="1"/>
  <c r="B1654" i="5"/>
  <c r="T1654" i="5" s="1"/>
  <c r="B1655" i="5"/>
  <c r="T1655" i="5" s="1"/>
  <c r="B1656" i="5"/>
  <c r="T1656" i="5"/>
  <c r="B1657" i="5"/>
  <c r="T1657" i="5" s="1"/>
  <c r="B1658" i="5"/>
  <c r="T1658" i="5" s="1"/>
  <c r="B1659" i="5"/>
  <c r="T1659" i="5" s="1"/>
  <c r="B1660" i="5"/>
  <c r="T1660" i="5" s="1"/>
  <c r="B1661" i="5"/>
  <c r="T1661" i="5" s="1"/>
  <c r="B1662" i="5"/>
  <c r="T1662" i="5" s="1"/>
  <c r="B1663" i="5"/>
  <c r="T1663" i="5" s="1"/>
  <c r="B1664" i="5"/>
  <c r="T1664" i="5" s="1"/>
  <c r="B1665" i="5"/>
  <c r="T1665" i="5" s="1"/>
  <c r="B1666" i="5"/>
  <c r="T1666" i="5" s="1"/>
  <c r="B1667" i="5"/>
  <c r="T1667" i="5" s="1"/>
  <c r="B1668" i="5"/>
  <c r="T1668" i="5" s="1"/>
  <c r="B1669" i="5"/>
  <c r="T1669" i="5" s="1"/>
  <c r="B1670" i="5"/>
  <c r="T1670" i="5" s="1"/>
  <c r="B1671" i="5"/>
  <c r="T1671" i="5" s="1"/>
  <c r="B1672" i="5"/>
  <c r="T1672" i="5" s="1"/>
  <c r="B1673" i="5"/>
  <c r="T1673" i="5"/>
  <c r="B1674" i="5"/>
  <c r="T1674" i="5" s="1"/>
  <c r="B1675" i="5"/>
  <c r="T1675" i="5" s="1"/>
  <c r="B1676" i="5"/>
  <c r="T1676" i="5"/>
  <c r="B1677" i="5"/>
  <c r="T1677" i="5" s="1"/>
  <c r="B1678" i="5"/>
  <c r="T1678" i="5"/>
  <c r="B1679" i="5"/>
  <c r="T1679" i="5" s="1"/>
  <c r="B1680" i="5"/>
  <c r="T1680" i="5" s="1"/>
  <c r="B1681" i="5"/>
  <c r="T1681" i="5" s="1"/>
  <c r="B1682" i="5"/>
  <c r="T1682" i="5" s="1"/>
  <c r="B1683" i="5"/>
  <c r="T1683" i="5"/>
  <c r="B1684" i="5"/>
  <c r="T1684" i="5" s="1"/>
  <c r="B1685" i="5"/>
  <c r="T1685" i="5" s="1"/>
  <c r="B1686" i="5"/>
  <c r="T1686" i="5" s="1"/>
  <c r="B1687" i="5"/>
  <c r="T1687" i="5" s="1"/>
  <c r="B1688" i="5"/>
  <c r="T1688" i="5"/>
  <c r="B1689" i="5"/>
  <c r="T1689" i="5" s="1"/>
  <c r="B1690" i="5"/>
  <c r="T1690" i="5" s="1"/>
  <c r="B1691" i="5"/>
  <c r="T1691" i="5" s="1"/>
  <c r="B1692" i="5"/>
  <c r="T1692" i="5" s="1"/>
  <c r="B1693" i="5"/>
  <c r="T1693" i="5" s="1"/>
  <c r="B1694" i="5"/>
  <c r="T1694" i="5"/>
  <c r="B1695" i="5"/>
  <c r="T1695" i="5" s="1"/>
  <c r="B1696" i="5"/>
  <c r="T1696" i="5" s="1"/>
  <c r="B1697" i="5"/>
  <c r="T1697" i="5" s="1"/>
  <c r="B1698" i="5"/>
  <c r="T1698" i="5" s="1"/>
  <c r="B1699" i="5"/>
  <c r="T1699" i="5"/>
  <c r="B1700" i="5"/>
  <c r="T1700" i="5"/>
  <c r="B1701" i="5"/>
  <c r="T1701" i="5"/>
  <c r="B1702" i="5"/>
  <c r="T1702" i="5"/>
  <c r="B1703" i="5"/>
  <c r="T1703" i="5" s="1"/>
  <c r="B1704" i="5"/>
  <c r="T1704" i="5"/>
  <c r="B1705" i="5"/>
  <c r="T1705" i="5" s="1"/>
  <c r="B1706" i="5"/>
  <c r="T1706" i="5" s="1"/>
  <c r="B1707" i="5"/>
  <c r="T1707" i="5"/>
  <c r="B1708" i="5"/>
  <c r="T1708" i="5" s="1"/>
  <c r="B1709" i="5"/>
  <c r="T1709" i="5" s="1"/>
  <c r="B1710" i="5"/>
  <c r="T1710" i="5" s="1"/>
  <c r="B1711" i="5"/>
  <c r="T1711" i="5" s="1"/>
  <c r="B1712" i="5"/>
  <c r="T1712" i="5" s="1"/>
  <c r="B1713" i="5"/>
  <c r="T1713" i="5" s="1"/>
  <c r="B1714" i="5"/>
  <c r="T1714" i="5" s="1"/>
  <c r="B1715" i="5"/>
  <c r="T1715" i="5"/>
  <c r="B1716" i="5"/>
  <c r="T1716" i="5" s="1"/>
  <c r="B1717" i="5"/>
  <c r="T1717" i="5" s="1"/>
  <c r="B1718" i="5"/>
  <c r="T1718" i="5" s="1"/>
  <c r="B1719" i="5"/>
  <c r="T1719" i="5"/>
  <c r="B1720" i="5"/>
  <c r="T1720" i="5"/>
  <c r="B1721" i="5"/>
  <c r="T1721" i="5"/>
  <c r="B1722" i="5"/>
  <c r="T1722" i="5"/>
  <c r="B1723" i="5"/>
  <c r="T1723" i="5"/>
  <c r="B1724" i="5"/>
  <c r="T1724" i="5"/>
  <c r="B1725" i="5"/>
  <c r="T1725" i="5"/>
  <c r="B1726" i="5"/>
  <c r="T1726" i="5" s="1"/>
  <c r="B1727" i="5"/>
  <c r="T1727" i="5" s="1"/>
  <c r="B1728" i="5"/>
  <c r="T1728" i="5" s="1"/>
  <c r="B1729" i="5"/>
  <c r="T1729" i="5"/>
  <c r="B1730" i="5"/>
  <c r="T1730" i="5" s="1"/>
  <c r="B1731" i="5"/>
  <c r="T1731" i="5" s="1"/>
  <c r="B1732" i="5"/>
  <c r="T1732" i="5" s="1"/>
  <c r="B1733" i="5"/>
  <c r="T1733" i="5"/>
  <c r="B1734" i="5"/>
  <c r="T1734" i="5" s="1"/>
  <c r="B1735" i="5"/>
  <c r="T1735" i="5" s="1"/>
  <c r="B1736" i="5"/>
  <c r="T1736" i="5" s="1"/>
  <c r="B1737" i="5"/>
  <c r="T1737" i="5" s="1"/>
  <c r="B1738" i="5"/>
  <c r="T1738" i="5" s="1"/>
  <c r="B1739" i="5"/>
  <c r="T1739" i="5" s="1"/>
  <c r="B1740" i="5"/>
  <c r="T1740" i="5" s="1"/>
  <c r="B1741" i="5"/>
  <c r="T1741" i="5" s="1"/>
  <c r="B1742" i="5"/>
  <c r="T1742" i="5" s="1"/>
  <c r="B1743" i="5"/>
  <c r="T1743" i="5"/>
  <c r="B1744" i="5"/>
  <c r="T1744" i="5" s="1"/>
  <c r="B1745" i="5"/>
  <c r="T1745" i="5" s="1"/>
  <c r="B1746" i="5"/>
  <c r="T1746" i="5" s="1"/>
  <c r="B1747" i="5"/>
  <c r="T1747" i="5" s="1"/>
  <c r="B1748" i="5"/>
  <c r="T1748" i="5" s="1"/>
  <c r="B1749" i="5"/>
  <c r="T1749" i="5" s="1"/>
  <c r="B1750" i="5"/>
  <c r="T1750" i="5" s="1"/>
  <c r="B1751" i="5"/>
  <c r="T1751" i="5" s="1"/>
  <c r="B1752" i="5"/>
  <c r="T1752" i="5" s="1"/>
  <c r="B1753" i="5"/>
  <c r="T1753" i="5" s="1"/>
  <c r="B1754" i="5"/>
  <c r="T1754" i="5" s="1"/>
  <c r="B1755" i="5"/>
  <c r="T1755" i="5"/>
  <c r="B1756" i="5"/>
  <c r="T1756" i="5" s="1"/>
  <c r="B1757" i="5"/>
  <c r="T1757" i="5" s="1"/>
  <c r="B1758" i="5"/>
  <c r="T1758" i="5" s="1"/>
  <c r="B1759" i="5"/>
  <c r="T1759" i="5" s="1"/>
  <c r="B1760" i="5"/>
  <c r="T1760" i="5"/>
  <c r="B1761" i="5"/>
  <c r="T1761" i="5" s="1"/>
  <c r="B1762" i="5"/>
  <c r="T1762" i="5" s="1"/>
  <c r="B1763" i="5"/>
  <c r="T1763" i="5" s="1"/>
  <c r="B1764" i="5"/>
  <c r="T1764" i="5" s="1"/>
  <c r="B1765" i="5"/>
  <c r="T1765" i="5" s="1"/>
  <c r="B1766" i="5"/>
  <c r="T1766" i="5" s="1"/>
  <c r="B1767" i="5"/>
  <c r="T1767" i="5"/>
  <c r="B1768" i="5"/>
  <c r="T1768" i="5"/>
  <c r="B1769" i="5"/>
  <c r="T1769" i="5"/>
  <c r="B1770" i="5"/>
  <c r="T1770" i="5" s="1"/>
  <c r="B1771" i="5"/>
  <c r="T1771" i="5" s="1"/>
  <c r="B1772" i="5"/>
  <c r="T1772" i="5" s="1"/>
  <c r="B1773" i="5"/>
  <c r="T1773" i="5"/>
  <c r="B1774" i="5"/>
  <c r="T1774" i="5"/>
  <c r="B1775" i="5"/>
  <c r="T1775" i="5" s="1"/>
  <c r="B1776" i="5"/>
  <c r="T1776" i="5" s="1"/>
  <c r="B1777" i="5"/>
  <c r="T1777" i="5" s="1"/>
  <c r="B1778" i="5"/>
  <c r="T1778" i="5"/>
  <c r="B1779" i="5"/>
  <c r="T1779" i="5" s="1"/>
  <c r="B1780" i="5"/>
  <c r="T1780" i="5" s="1"/>
  <c r="B1781" i="5"/>
  <c r="T1781" i="5"/>
  <c r="B1782" i="5"/>
  <c r="T1782" i="5" s="1"/>
  <c r="B1783" i="5"/>
  <c r="T1783" i="5" s="1"/>
  <c r="B1784" i="5"/>
  <c r="T1784" i="5" s="1"/>
  <c r="B1785" i="5"/>
  <c r="T1785" i="5" s="1"/>
  <c r="B1786" i="5"/>
  <c r="T1786" i="5" s="1"/>
  <c r="B1787" i="5"/>
  <c r="T1787" i="5" s="1"/>
  <c r="B1788" i="5"/>
  <c r="T1788" i="5" s="1"/>
  <c r="B1789" i="5"/>
  <c r="T1789" i="5" s="1"/>
  <c r="B1790" i="5"/>
  <c r="T1790" i="5"/>
  <c r="B1791" i="5"/>
  <c r="T1791" i="5" s="1"/>
  <c r="B1792" i="5"/>
  <c r="T1792" i="5" s="1"/>
  <c r="B1793" i="5"/>
  <c r="T1793" i="5" s="1"/>
  <c r="B1794" i="5"/>
  <c r="T1794" i="5" s="1"/>
  <c r="B1795" i="5"/>
  <c r="T1795" i="5" s="1"/>
  <c r="B1796" i="5"/>
  <c r="T1796" i="5"/>
  <c r="B1797" i="5"/>
  <c r="T1797" i="5" s="1"/>
  <c r="B1798" i="5"/>
  <c r="T1798" i="5" s="1"/>
  <c r="B1799" i="5"/>
  <c r="T1799" i="5" s="1"/>
  <c r="B1800" i="5"/>
  <c r="T1800" i="5" s="1"/>
  <c r="B1801" i="5"/>
  <c r="T1801" i="5" s="1"/>
  <c r="B1802" i="5"/>
  <c r="T1802" i="5" s="1"/>
  <c r="B1803" i="5"/>
  <c r="T1803" i="5" s="1"/>
  <c r="B1804" i="5"/>
  <c r="T1804" i="5" s="1"/>
  <c r="B1805" i="5"/>
  <c r="T1805" i="5" s="1"/>
  <c r="B1806" i="5"/>
  <c r="T1806" i="5" s="1"/>
  <c r="B1807" i="5"/>
  <c r="T1807" i="5" s="1"/>
  <c r="B1808" i="5"/>
  <c r="T1808" i="5" s="1"/>
  <c r="B1809" i="5"/>
  <c r="T1809" i="5" s="1"/>
  <c r="B1810" i="5"/>
  <c r="T1810" i="5" s="1"/>
  <c r="B1811" i="5"/>
  <c r="T1811" i="5"/>
  <c r="B1812" i="5"/>
  <c r="T1812" i="5" s="1"/>
  <c r="B1813" i="5"/>
  <c r="T1813" i="5"/>
  <c r="B1814" i="5"/>
  <c r="T1814" i="5"/>
  <c r="B1815" i="5"/>
  <c r="T1815" i="5"/>
  <c r="B1816" i="5"/>
  <c r="T1816" i="5"/>
  <c r="B1817" i="5"/>
  <c r="T1817" i="5"/>
  <c r="B1818" i="5"/>
  <c r="T1818" i="5"/>
  <c r="B1819" i="5"/>
  <c r="T1819" i="5" s="1"/>
  <c r="B1820" i="5"/>
  <c r="T1820" i="5" s="1"/>
  <c r="B1821" i="5"/>
  <c r="T1821" i="5"/>
  <c r="B1822" i="5"/>
  <c r="T1822" i="5" s="1"/>
  <c r="B1823" i="5"/>
  <c r="T1823" i="5"/>
  <c r="B1824" i="5"/>
  <c r="T1824" i="5" s="1"/>
  <c r="B1825" i="5"/>
  <c r="T1825" i="5" s="1"/>
  <c r="B1826" i="5"/>
  <c r="T1826" i="5"/>
  <c r="B1827" i="5"/>
  <c r="T1827" i="5" s="1"/>
  <c r="B1828" i="5"/>
  <c r="T1828" i="5" s="1"/>
  <c r="B1829" i="5"/>
  <c r="T1829" i="5" s="1"/>
  <c r="B1830" i="5"/>
  <c r="T1830" i="5"/>
  <c r="B1831" i="5"/>
  <c r="T1831" i="5" s="1"/>
  <c r="B1832" i="5"/>
  <c r="T1832" i="5" s="1"/>
  <c r="B1833" i="5"/>
  <c r="T1833" i="5"/>
  <c r="B1834" i="5"/>
  <c r="T1834" i="5" s="1"/>
  <c r="B1835" i="5"/>
  <c r="T1835" i="5" s="1"/>
  <c r="B1836" i="5"/>
  <c r="T1836" i="5" s="1"/>
  <c r="B1837" i="5"/>
  <c r="T1837" i="5" s="1"/>
  <c r="B1838" i="5"/>
  <c r="T1838" i="5"/>
  <c r="B1839" i="5"/>
  <c r="T1839" i="5" s="1"/>
  <c r="B1840" i="5"/>
  <c r="T1840" i="5" s="1"/>
  <c r="B1841" i="5"/>
  <c r="T1841" i="5" s="1"/>
  <c r="B1842" i="5"/>
  <c r="T1842" i="5" s="1"/>
  <c r="B1843" i="5"/>
  <c r="T1843" i="5" s="1"/>
  <c r="B1844" i="5"/>
  <c r="T1844" i="5" s="1"/>
  <c r="B1845" i="5"/>
  <c r="T1845" i="5"/>
  <c r="B1846" i="5"/>
  <c r="T1846" i="5" s="1"/>
  <c r="B1847" i="5"/>
  <c r="T1847" i="5" s="1"/>
  <c r="B1848" i="5"/>
  <c r="T1848" i="5" s="1"/>
  <c r="B1849" i="5"/>
  <c r="T1849" i="5" s="1"/>
  <c r="B1850" i="5"/>
  <c r="T1850" i="5" s="1"/>
  <c r="B1851" i="5"/>
  <c r="T1851" i="5" s="1"/>
  <c r="B1852" i="5"/>
  <c r="T1852" i="5" s="1"/>
  <c r="B1853" i="5"/>
  <c r="T1853" i="5"/>
  <c r="B1854" i="5"/>
  <c r="T1854" i="5" s="1"/>
  <c r="B1855" i="5"/>
  <c r="T1855" i="5"/>
  <c r="B1856" i="5"/>
  <c r="T1856" i="5" s="1"/>
  <c r="B1857" i="5"/>
  <c r="T1857" i="5" s="1"/>
  <c r="B1858" i="5"/>
  <c r="T1858" i="5" s="1"/>
  <c r="B1859" i="5"/>
  <c r="T1859" i="5" s="1"/>
  <c r="B1860" i="5"/>
  <c r="T1860" i="5" s="1"/>
  <c r="B1861" i="5"/>
  <c r="T1861" i="5" s="1"/>
  <c r="B1862" i="5"/>
  <c r="T1862" i="5" s="1"/>
  <c r="B1863" i="5"/>
  <c r="T1863" i="5" s="1"/>
  <c r="B1864" i="5"/>
  <c r="T1864" i="5" s="1"/>
  <c r="B1865" i="5"/>
  <c r="T1865" i="5" s="1"/>
  <c r="B1866" i="5"/>
  <c r="T1866" i="5" s="1"/>
  <c r="B1867" i="5"/>
  <c r="T1867" i="5" s="1"/>
  <c r="B1868" i="5"/>
  <c r="T1868" i="5" s="1"/>
  <c r="B1869" i="5"/>
  <c r="T1869" i="5" s="1"/>
  <c r="B1870" i="5"/>
  <c r="T1870" i="5" s="1"/>
  <c r="B1871" i="5"/>
  <c r="T1871" i="5" s="1"/>
  <c r="B1872" i="5"/>
  <c r="T1872" i="5"/>
  <c r="B1873" i="5"/>
  <c r="T1873" i="5"/>
  <c r="B1874" i="5"/>
  <c r="T1874" i="5"/>
  <c r="B1875" i="5"/>
  <c r="T1875" i="5"/>
  <c r="B1876" i="5"/>
  <c r="T1876" i="5"/>
  <c r="B1877" i="5"/>
  <c r="T1877" i="5"/>
  <c r="B1878" i="5"/>
  <c r="T1878" i="5"/>
  <c r="B1879" i="5"/>
  <c r="T1879" i="5" s="1"/>
  <c r="B1880" i="5"/>
  <c r="T1880" i="5" s="1"/>
  <c r="B1881" i="5"/>
  <c r="T1881" i="5" s="1"/>
  <c r="B1882" i="5"/>
  <c r="T1882" i="5" s="1"/>
  <c r="B1883" i="5"/>
  <c r="T1883" i="5" s="1"/>
  <c r="B1884" i="5"/>
  <c r="T1884" i="5" s="1"/>
  <c r="B1885" i="5"/>
  <c r="T1885" i="5" s="1"/>
  <c r="B1886" i="5"/>
  <c r="T1886" i="5" s="1"/>
  <c r="B1887" i="5"/>
  <c r="T1887" i="5" s="1"/>
  <c r="B1888" i="5"/>
  <c r="T1888" i="5" s="1"/>
  <c r="B1889" i="5"/>
  <c r="T1889" i="5" s="1"/>
  <c r="B1890" i="5"/>
  <c r="T1890" i="5" s="1"/>
  <c r="B1891" i="5"/>
  <c r="T1891" i="5" s="1"/>
  <c r="B1892" i="5"/>
  <c r="T1892" i="5" s="1"/>
  <c r="B1893" i="5"/>
  <c r="T1893" i="5" s="1"/>
  <c r="B1894" i="5"/>
  <c r="T1894" i="5" s="1"/>
  <c r="B1895" i="5"/>
  <c r="T1895" i="5" s="1"/>
  <c r="B1896" i="5"/>
  <c r="T1896" i="5"/>
  <c r="B1897" i="5"/>
  <c r="T1897" i="5"/>
  <c r="B1898" i="5"/>
  <c r="T1898" i="5"/>
  <c r="B1899" i="5"/>
  <c r="T1899" i="5"/>
  <c r="B1900" i="5"/>
  <c r="T1900" i="5" s="1"/>
  <c r="B1901" i="5"/>
  <c r="T1901" i="5" s="1"/>
  <c r="B1902" i="5"/>
  <c r="T1902" i="5"/>
  <c r="B1903" i="5"/>
  <c r="T1903" i="5" s="1"/>
  <c r="B1904" i="5"/>
  <c r="T1904" i="5" s="1"/>
  <c r="B1905" i="5"/>
  <c r="T1905" i="5" s="1"/>
  <c r="B1906" i="5"/>
  <c r="T1906" i="5" s="1"/>
  <c r="B1907" i="5"/>
  <c r="T1907" i="5" s="1"/>
  <c r="B1908" i="5"/>
  <c r="T1908" i="5" s="1"/>
  <c r="B1909" i="5"/>
  <c r="T1909" i="5" s="1"/>
  <c r="B1910" i="5"/>
  <c r="T1910" i="5" s="1"/>
  <c r="B1911" i="5"/>
  <c r="T1911" i="5" s="1"/>
  <c r="B1912" i="5"/>
  <c r="T1912" i="5" s="1"/>
  <c r="B1913" i="5"/>
  <c r="T1913" i="5" s="1"/>
  <c r="B1914" i="5"/>
  <c r="T1914" i="5" s="1"/>
  <c r="B1915" i="5"/>
  <c r="T1915" i="5" s="1"/>
  <c r="B1916" i="5"/>
  <c r="T1916" i="5" s="1"/>
  <c r="B1917" i="5"/>
  <c r="T1917" i="5" s="1"/>
  <c r="B1918" i="5"/>
  <c r="T1918" i="5" s="1"/>
  <c r="B1919" i="5"/>
  <c r="T1919" i="5"/>
  <c r="B1920" i="5"/>
  <c r="T1920" i="5" s="1"/>
  <c r="B1921" i="5"/>
  <c r="T1921" i="5" s="1"/>
  <c r="B1922" i="5"/>
  <c r="T1922" i="5" s="1"/>
  <c r="B1923" i="5"/>
  <c r="T1923" i="5" s="1"/>
  <c r="B1924" i="5"/>
  <c r="T1924" i="5" s="1"/>
  <c r="B1925" i="5"/>
  <c r="T1925" i="5" s="1"/>
  <c r="B1926" i="5"/>
  <c r="T1926" i="5" s="1"/>
  <c r="B1927" i="5"/>
  <c r="T1927" i="5" s="1"/>
  <c r="B1928" i="5"/>
  <c r="T1928" i="5" s="1"/>
  <c r="B1929" i="5"/>
  <c r="T1929" i="5" s="1"/>
  <c r="B1930" i="5"/>
  <c r="T1930" i="5" s="1"/>
  <c r="B1931" i="5"/>
  <c r="T1931" i="5" s="1"/>
  <c r="B1932" i="5"/>
  <c r="T1932" i="5" s="1"/>
  <c r="B1933" i="5"/>
  <c r="T1933" i="5" s="1"/>
  <c r="B1934" i="5"/>
  <c r="T1934" i="5" s="1"/>
  <c r="B1935" i="5"/>
  <c r="T1935" i="5" s="1"/>
  <c r="B1936" i="5"/>
  <c r="T1936" i="5" s="1"/>
  <c r="B1937" i="5"/>
  <c r="T1937" i="5" s="1"/>
  <c r="B1938" i="5"/>
  <c r="T1938" i="5" s="1"/>
  <c r="B1939" i="5"/>
  <c r="T1939" i="5" s="1"/>
  <c r="B1940" i="5"/>
  <c r="T1940" i="5" s="1"/>
  <c r="B1941" i="5"/>
  <c r="T1941" i="5" s="1"/>
  <c r="B1942" i="5"/>
  <c r="T1942" i="5" s="1"/>
  <c r="B1943" i="5"/>
  <c r="T1943" i="5" s="1"/>
  <c r="B1944" i="5"/>
  <c r="T1944" i="5" s="1"/>
  <c r="B1945" i="5"/>
  <c r="T1945" i="5" s="1"/>
  <c r="B1946" i="5"/>
  <c r="T1946" i="5"/>
  <c r="B1947" i="5"/>
  <c r="T1947" i="5" s="1"/>
  <c r="B1948" i="5"/>
  <c r="T1948" i="5" s="1"/>
  <c r="B1949" i="5"/>
  <c r="T1949" i="5" s="1"/>
  <c r="B1950" i="5"/>
  <c r="T1950" i="5" s="1"/>
  <c r="B1951" i="5"/>
  <c r="T1951" i="5" s="1"/>
  <c r="B1952" i="5"/>
  <c r="T1952" i="5" s="1"/>
  <c r="B1953" i="5"/>
  <c r="T1953" i="5" s="1"/>
  <c r="B1954" i="5"/>
  <c r="T1954" i="5"/>
  <c r="B1955" i="5"/>
  <c r="T1955" i="5" s="1"/>
  <c r="B1956" i="5"/>
  <c r="T1956" i="5" s="1"/>
  <c r="B1957" i="5"/>
  <c r="T1957" i="5"/>
  <c r="B1958" i="5"/>
  <c r="T1958" i="5" s="1"/>
  <c r="B1959" i="5"/>
  <c r="T1959" i="5"/>
  <c r="B1960" i="5"/>
  <c r="T1960" i="5" s="1"/>
  <c r="B1961" i="5"/>
  <c r="T1961" i="5"/>
  <c r="B1962" i="5"/>
  <c r="T1962" i="5" s="1"/>
  <c r="B1963" i="5"/>
  <c r="T1963" i="5"/>
  <c r="B1964" i="5"/>
  <c r="T1964" i="5" s="1"/>
  <c r="B1965" i="5"/>
  <c r="T1965" i="5" s="1"/>
  <c r="B1966" i="5"/>
  <c r="T1966" i="5" s="1"/>
  <c r="B1967" i="5"/>
  <c r="T1967" i="5" s="1"/>
  <c r="B1968" i="5"/>
  <c r="T1968" i="5" s="1"/>
  <c r="B1969" i="5"/>
  <c r="T1969" i="5"/>
  <c r="B1970" i="5"/>
  <c r="T1970" i="5" s="1"/>
  <c r="B1971" i="5"/>
  <c r="T1971" i="5" s="1"/>
  <c r="B1972" i="5"/>
  <c r="T1972" i="5" s="1"/>
  <c r="B1973" i="5"/>
  <c r="T1973" i="5" s="1"/>
  <c r="B1974" i="5"/>
  <c r="T1974" i="5" s="1"/>
  <c r="B1975" i="5"/>
  <c r="T1975" i="5" s="1"/>
  <c r="B1976" i="5"/>
  <c r="T1976" i="5" s="1"/>
  <c r="B1977" i="5"/>
  <c r="T1977" i="5" s="1"/>
  <c r="B1978" i="5"/>
  <c r="T1978" i="5" s="1"/>
  <c r="B1979" i="5"/>
  <c r="T1979" i="5" s="1"/>
  <c r="B1980" i="5"/>
  <c r="T1980" i="5"/>
  <c r="B1981" i="5"/>
  <c r="T1981" i="5" s="1"/>
  <c r="B1982" i="5"/>
  <c r="T1982" i="5" s="1"/>
  <c r="B1983" i="5"/>
  <c r="T1983" i="5" s="1"/>
  <c r="B1984" i="5"/>
  <c r="T1984" i="5" s="1"/>
  <c r="B1985" i="5"/>
  <c r="T1985" i="5" s="1"/>
  <c r="B1986" i="5"/>
  <c r="T1986" i="5" s="1"/>
  <c r="B1987" i="5"/>
  <c r="T1987" i="5" s="1"/>
  <c r="B1988" i="5"/>
  <c r="T1988" i="5" s="1"/>
  <c r="B1989" i="5"/>
  <c r="T1989" i="5" s="1"/>
  <c r="B1990" i="5"/>
  <c r="T1990" i="5" s="1"/>
  <c r="B1991" i="5"/>
  <c r="T1991" i="5" s="1"/>
  <c r="B1992" i="5"/>
  <c r="T1992" i="5" s="1"/>
  <c r="B1993" i="5"/>
  <c r="T1993" i="5"/>
  <c r="B1994" i="5"/>
  <c r="T1994" i="5" s="1"/>
  <c r="B1995" i="5"/>
  <c r="T1995" i="5" s="1"/>
  <c r="B1996" i="5"/>
  <c r="T1996" i="5" s="1"/>
  <c r="B1997" i="5"/>
  <c r="T1997" i="5" s="1"/>
  <c r="B1998" i="5"/>
  <c r="T1998" i="5" s="1"/>
  <c r="B1999" i="5"/>
  <c r="T1999" i="5" s="1"/>
  <c r="B2000" i="5"/>
  <c r="T2000" i="5" s="1"/>
  <c r="B2001" i="5"/>
  <c r="T2001" i="5" s="1"/>
  <c r="B2002" i="5"/>
  <c r="T2002" i="5" s="1"/>
  <c r="B2003" i="5"/>
  <c r="T2003" i="5" s="1"/>
  <c r="B2004" i="5"/>
  <c r="T2004" i="5" s="1"/>
  <c r="B2005" i="5"/>
  <c r="T2005" i="5" s="1"/>
  <c r="B2006" i="5"/>
  <c r="T2006" i="5"/>
  <c r="B2007" i="5"/>
  <c r="T2007" i="5" s="1"/>
  <c r="B2008" i="5"/>
  <c r="T2008" i="5" s="1"/>
  <c r="B2009" i="5"/>
  <c r="T2009" i="5" s="1"/>
  <c r="B2010" i="5"/>
  <c r="T2010" i="5" s="1"/>
  <c r="B2011" i="5"/>
  <c r="T2011" i="5"/>
  <c r="B2012" i="5"/>
  <c r="T2012" i="5" s="1"/>
  <c r="B2013" i="5"/>
  <c r="T2013" i="5" s="1"/>
  <c r="B2014" i="5"/>
  <c r="T2014" i="5" s="1"/>
  <c r="B2015" i="5"/>
  <c r="T2015" i="5" s="1"/>
  <c r="B2016" i="5"/>
  <c r="T2016" i="5" s="1"/>
  <c r="B2017" i="5"/>
  <c r="T2017" i="5" s="1"/>
  <c r="B2018" i="5"/>
  <c r="T2018" i="5" s="1"/>
  <c r="B2019" i="5"/>
  <c r="T2019" i="5"/>
  <c r="B2020" i="5"/>
  <c r="T2020" i="5" s="1"/>
  <c r="B2021" i="5"/>
  <c r="T2021" i="5" s="1"/>
  <c r="B2022" i="5"/>
  <c r="T2022" i="5" s="1"/>
  <c r="B2023" i="5"/>
  <c r="T2023" i="5" s="1"/>
  <c r="B2024" i="5"/>
  <c r="T2024" i="5" s="1"/>
  <c r="B2025" i="5"/>
  <c r="T2025" i="5"/>
  <c r="B2026" i="5"/>
  <c r="T2026" i="5" s="1"/>
  <c r="B2027" i="5"/>
  <c r="T2027" i="5" s="1"/>
  <c r="B2028" i="5"/>
  <c r="T2028" i="5" s="1"/>
  <c r="B2029" i="5"/>
  <c r="T2029" i="5"/>
  <c r="B2030" i="5"/>
  <c r="T2030" i="5" s="1"/>
  <c r="B2031" i="5"/>
  <c r="T2031" i="5" s="1"/>
  <c r="B2032" i="5"/>
  <c r="T2032" i="5"/>
  <c r="B2033" i="5"/>
  <c r="T2033" i="5"/>
  <c r="B2034" i="5"/>
  <c r="T2034" i="5"/>
  <c r="B2035" i="5"/>
  <c r="T2035" i="5" s="1"/>
  <c r="B2036" i="5"/>
  <c r="T2036" i="5" s="1"/>
  <c r="B2037" i="5"/>
  <c r="T2037" i="5" s="1"/>
  <c r="B2038" i="5"/>
  <c r="T2038" i="5" s="1"/>
  <c r="B2039" i="5"/>
  <c r="T2039" i="5" s="1"/>
  <c r="B2040" i="5"/>
  <c r="T2040" i="5"/>
  <c r="B2041" i="5"/>
  <c r="T2041" i="5" s="1"/>
  <c r="B2042" i="5"/>
  <c r="T2042" i="5"/>
  <c r="B2043" i="5"/>
  <c r="T2043" i="5" s="1"/>
  <c r="B2044" i="5"/>
  <c r="T2044" i="5" s="1"/>
  <c r="B2045" i="5"/>
  <c r="T2045" i="5" s="1"/>
  <c r="B2046" i="5"/>
  <c r="T2046" i="5" s="1"/>
  <c r="B2047" i="5"/>
  <c r="T2047" i="5" s="1"/>
  <c r="B2048" i="5"/>
  <c r="T2048" i="5" s="1"/>
  <c r="B2049" i="5"/>
  <c r="T2049" i="5" s="1"/>
  <c r="B2050" i="5"/>
  <c r="T2050" i="5" s="1"/>
  <c r="B2051" i="5"/>
  <c r="T2051" i="5" s="1"/>
  <c r="B2052" i="5"/>
  <c r="T2052" i="5" s="1"/>
  <c r="B2053" i="5"/>
  <c r="T2053" i="5" s="1"/>
  <c r="B2054" i="5"/>
  <c r="T2054" i="5" s="1"/>
  <c r="B2055" i="5"/>
  <c r="T2055" i="5" s="1"/>
  <c r="B2056" i="5"/>
  <c r="T2056" i="5" s="1"/>
  <c r="B2057" i="5"/>
  <c r="T2057" i="5" s="1"/>
  <c r="B2058" i="5"/>
  <c r="T2058" i="5" s="1"/>
  <c r="B2059" i="5"/>
  <c r="T2059" i="5" s="1"/>
  <c r="B2060" i="5"/>
  <c r="T2060" i="5"/>
  <c r="B2061" i="5"/>
  <c r="T2061" i="5" s="1"/>
  <c r="B2062" i="5"/>
  <c r="T2062" i="5" s="1"/>
  <c r="B2063" i="5"/>
  <c r="T2063" i="5" s="1"/>
  <c r="B2064" i="5"/>
  <c r="T2064" i="5"/>
  <c r="B2065" i="5"/>
  <c r="T2065" i="5"/>
  <c r="B2066" i="5"/>
  <c r="T2066" i="5" s="1"/>
  <c r="B2067" i="5"/>
  <c r="T2067" i="5" s="1"/>
  <c r="B2068" i="5"/>
  <c r="T2068" i="5" s="1"/>
  <c r="B2069" i="5"/>
  <c r="T2069" i="5"/>
  <c r="B2070" i="5"/>
  <c r="T2070" i="5" s="1"/>
  <c r="B2071" i="5"/>
  <c r="T2071" i="5" s="1"/>
  <c r="B2072" i="5"/>
  <c r="T2072" i="5" s="1"/>
  <c r="B2073" i="5"/>
  <c r="T2073" i="5" s="1"/>
  <c r="B2074" i="5"/>
  <c r="T2074" i="5" s="1"/>
  <c r="B2075" i="5"/>
  <c r="T2075" i="5" s="1"/>
  <c r="B2076" i="5"/>
  <c r="T2076" i="5" s="1"/>
  <c r="B2077" i="5"/>
  <c r="T2077" i="5"/>
  <c r="B2078" i="5"/>
  <c r="T2078" i="5" s="1"/>
  <c r="B2079" i="5"/>
  <c r="T2079" i="5" s="1"/>
  <c r="B2080" i="5"/>
  <c r="T2080" i="5" s="1"/>
  <c r="B2081" i="5"/>
  <c r="T2081" i="5" s="1"/>
  <c r="B2082" i="5"/>
  <c r="T2082" i="5" s="1"/>
  <c r="B2083" i="5"/>
  <c r="T2083" i="5" s="1"/>
  <c r="B2084" i="5"/>
  <c r="T2084" i="5" s="1"/>
  <c r="B2085" i="5"/>
  <c r="T2085" i="5" s="1"/>
  <c r="B2086" i="5"/>
  <c r="T2086" i="5" s="1"/>
  <c r="B2087" i="5"/>
  <c r="T2087" i="5" s="1"/>
  <c r="B2088" i="5"/>
  <c r="T2088" i="5"/>
  <c r="B2089" i="5"/>
  <c r="T2089" i="5" s="1"/>
  <c r="B2090" i="5"/>
  <c r="T2090" i="5" s="1"/>
  <c r="B2091" i="5"/>
  <c r="T2091" i="5" s="1"/>
  <c r="B2092" i="5"/>
  <c r="T2092" i="5" s="1"/>
  <c r="B2093" i="5"/>
  <c r="T2093" i="5" s="1"/>
  <c r="B2094" i="5"/>
  <c r="T2094" i="5"/>
  <c r="B2095" i="5"/>
  <c r="T2095" i="5" s="1"/>
  <c r="B2096" i="5"/>
  <c r="T2096" i="5" s="1"/>
  <c r="B2097" i="5"/>
  <c r="T2097" i="5" s="1"/>
  <c r="B2098" i="5"/>
  <c r="T2098" i="5"/>
  <c r="B2099" i="5"/>
  <c r="T2099" i="5" s="1"/>
  <c r="B2100" i="5"/>
  <c r="T2100" i="5" s="1"/>
  <c r="B2101" i="5"/>
  <c r="T2101" i="5"/>
  <c r="B2102" i="5"/>
  <c r="T2102" i="5" s="1"/>
  <c r="B2103" i="5"/>
  <c r="T2103" i="5" s="1"/>
  <c r="B2104" i="5"/>
  <c r="T2104" i="5" s="1"/>
  <c r="B2105" i="5"/>
  <c r="T2105" i="5" s="1"/>
  <c r="B2106" i="5"/>
  <c r="T2106" i="5" s="1"/>
  <c r="B2107" i="5"/>
  <c r="T2107" i="5" s="1"/>
  <c r="B2108" i="5"/>
  <c r="T2108" i="5" s="1"/>
  <c r="B2109" i="5"/>
  <c r="T2109" i="5" s="1"/>
  <c r="B2110" i="5"/>
  <c r="T2110" i="5" s="1"/>
  <c r="B2111" i="5"/>
  <c r="T2111" i="5" s="1"/>
  <c r="B2112" i="5"/>
  <c r="T2112" i="5" s="1"/>
  <c r="B2113" i="5"/>
  <c r="T2113" i="5" s="1"/>
  <c r="B2114" i="5"/>
  <c r="T2114" i="5" s="1"/>
  <c r="B2115" i="5"/>
  <c r="T2115" i="5" s="1"/>
  <c r="B2116" i="5"/>
  <c r="T2116" i="5"/>
  <c r="B2117" i="5"/>
  <c r="T2117" i="5"/>
  <c r="B2118" i="5"/>
  <c r="T2118" i="5"/>
  <c r="B2119" i="5"/>
  <c r="T2119" i="5" s="1"/>
  <c r="B2120" i="5"/>
  <c r="T2120" i="5" s="1"/>
  <c r="B2121" i="5"/>
  <c r="T2121" i="5"/>
  <c r="B2122" i="5"/>
  <c r="T2122" i="5" s="1"/>
  <c r="B2123" i="5"/>
  <c r="T2123" i="5"/>
  <c r="B2124" i="5"/>
  <c r="T2124" i="5" s="1"/>
  <c r="B2125" i="5"/>
  <c r="T2125" i="5" s="1"/>
  <c r="B2126" i="5"/>
  <c r="T2126" i="5" s="1"/>
  <c r="B2127" i="5"/>
  <c r="T2127" i="5"/>
  <c r="B2128" i="5"/>
  <c r="T2128" i="5" s="1"/>
  <c r="B2129" i="5"/>
  <c r="T2129" i="5" s="1"/>
  <c r="B2130" i="5"/>
  <c r="T2130" i="5" s="1"/>
  <c r="B2131" i="5"/>
  <c r="T2131" i="5" s="1"/>
  <c r="B2132" i="5"/>
  <c r="T2132" i="5" s="1"/>
  <c r="B2133" i="5"/>
  <c r="T2133" i="5" s="1"/>
  <c r="B2134" i="5"/>
  <c r="T2134" i="5" s="1"/>
  <c r="B2135" i="5"/>
  <c r="T2135" i="5" s="1"/>
  <c r="B2136" i="5"/>
  <c r="T2136" i="5"/>
  <c r="B2137" i="5"/>
  <c r="T2137" i="5" s="1"/>
  <c r="B2138" i="5"/>
  <c r="T2138" i="5" s="1"/>
  <c r="B2139" i="5"/>
  <c r="T2139" i="5" s="1"/>
  <c r="B2140" i="5"/>
  <c r="T2140" i="5" s="1"/>
  <c r="B2141" i="5"/>
  <c r="T2141" i="5" s="1"/>
  <c r="B2142" i="5"/>
  <c r="T2142" i="5"/>
  <c r="B2143" i="5"/>
  <c r="T2143" i="5" s="1"/>
  <c r="B2144" i="5"/>
  <c r="T2144" i="5" s="1"/>
  <c r="B2145" i="5"/>
  <c r="T2145" i="5" s="1"/>
  <c r="B2146" i="5"/>
  <c r="T2146" i="5" s="1"/>
  <c r="B2147" i="5"/>
  <c r="T2147" i="5"/>
  <c r="B2148" i="5"/>
  <c r="T2148" i="5" s="1"/>
  <c r="B2149" i="5"/>
  <c r="T2149" i="5" s="1"/>
  <c r="B2150" i="5"/>
  <c r="T2150" i="5" s="1"/>
  <c r="B2151" i="5"/>
  <c r="T2151" i="5"/>
  <c r="B2152" i="5"/>
  <c r="T2152" i="5" s="1"/>
  <c r="B2153" i="5"/>
  <c r="T2153" i="5"/>
  <c r="B2154" i="5"/>
  <c r="T2154" i="5" s="1"/>
  <c r="B2155" i="5"/>
  <c r="T2155" i="5" s="1"/>
  <c r="B2156" i="5"/>
  <c r="T2156" i="5" s="1"/>
  <c r="B2157" i="5"/>
  <c r="T2157" i="5" s="1"/>
  <c r="B2158" i="5"/>
  <c r="T2158" i="5"/>
  <c r="B2159" i="5"/>
  <c r="T2159" i="5" s="1"/>
  <c r="B2160" i="5"/>
  <c r="T2160" i="5" s="1"/>
  <c r="B2161" i="5"/>
  <c r="T2161" i="5" s="1"/>
  <c r="B2162" i="5"/>
  <c r="T2162" i="5" s="1"/>
  <c r="B2163" i="5"/>
  <c r="T2163" i="5" s="1"/>
  <c r="B2164" i="5"/>
  <c r="T2164" i="5" s="1"/>
  <c r="B2165" i="5"/>
  <c r="T2165" i="5" s="1"/>
  <c r="B2166" i="5"/>
  <c r="T2166" i="5"/>
  <c r="B2167" i="5"/>
  <c r="T2167" i="5" s="1"/>
  <c r="B2168" i="5"/>
  <c r="T2168" i="5" s="1"/>
  <c r="B2169" i="5"/>
  <c r="T2169" i="5"/>
  <c r="B2170" i="5"/>
  <c r="T2170" i="5" s="1"/>
  <c r="B2171" i="5"/>
  <c r="T2171" i="5" s="1"/>
  <c r="B2172" i="5"/>
  <c r="T2172" i="5" s="1"/>
  <c r="B2173" i="5"/>
  <c r="T2173" i="5" s="1"/>
  <c r="B2174" i="5"/>
  <c r="T2174" i="5" s="1"/>
  <c r="B2175" i="5"/>
  <c r="T2175" i="5"/>
  <c r="B2176" i="5"/>
  <c r="T2176" i="5" s="1"/>
  <c r="B2177" i="5"/>
  <c r="T2177" i="5" s="1"/>
  <c r="B2178" i="5"/>
  <c r="T2178" i="5"/>
  <c r="B2179" i="5"/>
  <c r="T2179" i="5" s="1"/>
  <c r="B2180" i="5"/>
  <c r="T2180" i="5" s="1"/>
  <c r="B2181" i="5"/>
  <c r="T2181" i="5" s="1"/>
  <c r="B2182" i="5"/>
  <c r="T2182" i="5" s="1"/>
  <c r="B2183" i="5"/>
  <c r="T2183" i="5" s="1"/>
  <c r="B2184" i="5"/>
  <c r="T2184" i="5" s="1"/>
  <c r="B2185" i="5"/>
  <c r="T2185" i="5"/>
  <c r="B2186" i="5"/>
  <c r="T2186" i="5" s="1"/>
  <c r="B2187" i="5"/>
  <c r="T2187" i="5" s="1"/>
  <c r="B2188" i="5"/>
  <c r="T2188" i="5" s="1"/>
  <c r="B2189" i="5"/>
  <c r="T2189" i="5" s="1"/>
  <c r="B2190" i="5"/>
  <c r="T2190" i="5" s="1"/>
  <c r="B2191" i="5"/>
  <c r="T2191" i="5" s="1"/>
  <c r="B2192" i="5"/>
  <c r="T2192" i="5"/>
  <c r="B2193" i="5"/>
  <c r="T2193" i="5" s="1"/>
  <c r="B2194" i="5"/>
  <c r="T2194" i="5" s="1"/>
  <c r="B2195" i="5"/>
  <c r="T2195" i="5"/>
  <c r="B2196" i="5"/>
  <c r="T2196" i="5" s="1"/>
  <c r="B2197" i="5"/>
  <c r="T2197" i="5" s="1"/>
  <c r="B2198" i="5"/>
  <c r="T2198" i="5" s="1"/>
  <c r="B2199" i="5"/>
  <c r="T2199" i="5" s="1"/>
  <c r="B2200" i="5"/>
  <c r="T2200" i="5" s="1"/>
  <c r="B2201" i="5"/>
  <c r="T2201" i="5" s="1"/>
  <c r="B2202" i="5"/>
  <c r="T2202" i="5"/>
  <c r="B2203" i="5"/>
  <c r="T2203" i="5" s="1"/>
  <c r="B2204" i="5"/>
  <c r="T2204" i="5" s="1"/>
  <c r="B2205" i="5"/>
  <c r="T2205" i="5" s="1"/>
  <c r="B2206" i="5"/>
  <c r="T2206" i="5" s="1"/>
  <c r="B2207" i="5"/>
  <c r="T2207" i="5" s="1"/>
  <c r="B2208" i="5"/>
  <c r="T2208" i="5" s="1"/>
  <c r="B2209" i="5"/>
  <c r="T2209" i="5" s="1"/>
  <c r="B2210" i="5"/>
  <c r="T2210" i="5" s="1"/>
  <c r="B2211" i="5"/>
  <c r="T2211" i="5" s="1"/>
  <c r="B2212" i="5"/>
  <c r="T2212" i="5" s="1"/>
  <c r="B2213" i="5"/>
  <c r="T2213" i="5" s="1"/>
  <c r="B2214" i="5"/>
  <c r="T2214" i="5"/>
  <c r="B2215" i="5"/>
  <c r="T2215" i="5"/>
  <c r="B2216" i="5"/>
  <c r="T2216" i="5"/>
  <c r="B2217" i="5"/>
  <c r="T2217" i="5"/>
  <c r="B2218" i="5"/>
  <c r="T2218" i="5" s="1"/>
  <c r="B2219" i="5"/>
  <c r="T2219" i="5" s="1"/>
  <c r="B2220" i="5"/>
  <c r="T2220" i="5" s="1"/>
  <c r="B2221" i="5"/>
  <c r="T2221" i="5" s="1"/>
  <c r="B2222" i="5"/>
  <c r="T2222" i="5" s="1"/>
  <c r="B2223" i="5"/>
  <c r="T2223" i="5" s="1"/>
  <c r="B2224" i="5"/>
  <c r="T2224" i="5" s="1"/>
  <c r="B2225" i="5"/>
  <c r="T2225" i="5" s="1"/>
  <c r="B2226" i="5"/>
  <c r="T2226" i="5" s="1"/>
  <c r="B2227" i="5"/>
  <c r="T2227" i="5" s="1"/>
  <c r="B2228" i="5"/>
  <c r="T2228" i="5" s="1"/>
  <c r="B2229" i="5"/>
  <c r="T2229" i="5"/>
  <c r="B2230" i="5"/>
  <c r="T2230" i="5" s="1"/>
  <c r="B2231" i="5"/>
  <c r="T2231" i="5" s="1"/>
  <c r="B2232" i="5"/>
  <c r="T2232" i="5" s="1"/>
  <c r="B2233" i="5"/>
  <c r="T2233" i="5" s="1"/>
  <c r="B2234" i="5"/>
  <c r="T2234" i="5" s="1"/>
  <c r="B2235" i="5"/>
  <c r="T2235" i="5" s="1"/>
  <c r="B2236" i="5"/>
  <c r="T2236" i="5" s="1"/>
  <c r="B2237" i="5"/>
  <c r="T2237" i="5"/>
  <c r="B2238" i="5"/>
  <c r="T2238" i="5" s="1"/>
  <c r="B2239" i="5"/>
  <c r="T2239" i="5" s="1"/>
  <c r="B2240" i="5"/>
  <c r="T2240" i="5" s="1"/>
  <c r="B2241" i="5"/>
  <c r="T2241" i="5" s="1"/>
  <c r="B2242" i="5"/>
  <c r="T2242" i="5" s="1"/>
  <c r="B2243" i="5"/>
  <c r="T2243" i="5" s="1"/>
  <c r="B2244" i="5"/>
  <c r="T2244" i="5" s="1"/>
  <c r="B2245" i="5"/>
  <c r="T2245" i="5" s="1"/>
  <c r="B2246" i="5"/>
  <c r="T2246" i="5"/>
  <c r="B2247" i="5"/>
  <c r="T2247" i="5" s="1"/>
  <c r="B2248" i="5"/>
  <c r="T2248" i="5" s="1"/>
  <c r="B2249" i="5"/>
  <c r="T2249" i="5" s="1"/>
  <c r="B2250" i="5"/>
  <c r="T2250" i="5" s="1"/>
  <c r="B2251" i="5"/>
  <c r="T2251" i="5" s="1"/>
  <c r="B2252" i="5"/>
  <c r="T2252" i="5" s="1"/>
  <c r="B2253" i="5"/>
  <c r="T2253" i="5" s="1"/>
  <c r="B2254" i="5"/>
  <c r="T2254" i="5" s="1"/>
  <c r="B2255" i="5"/>
  <c r="T2255" i="5" s="1"/>
  <c r="B2256" i="5"/>
  <c r="T2256" i="5" s="1"/>
  <c r="B2257" i="5"/>
  <c r="T2257" i="5" s="1"/>
  <c r="B2258" i="5"/>
  <c r="T2258" i="5" s="1"/>
  <c r="B2259" i="5"/>
  <c r="T2259" i="5" s="1"/>
  <c r="B2260" i="5"/>
  <c r="T2260" i="5"/>
  <c r="B2261" i="5"/>
  <c r="T2261" i="5" s="1"/>
  <c r="B2262" i="5"/>
  <c r="T2262" i="5" s="1"/>
  <c r="B2263" i="5"/>
  <c r="T2263" i="5"/>
  <c r="B2264" i="5"/>
  <c r="T2264" i="5" s="1"/>
  <c r="B2265" i="5"/>
  <c r="T2265" i="5" s="1"/>
  <c r="B2266" i="5"/>
  <c r="T2266" i="5" s="1"/>
  <c r="B2267" i="5"/>
  <c r="T2267" i="5" s="1"/>
  <c r="B2268" i="5"/>
  <c r="T2268" i="5"/>
  <c r="B2269" i="5"/>
  <c r="T2269" i="5" s="1"/>
  <c r="B2270" i="5"/>
  <c r="T2270" i="5" s="1"/>
  <c r="B2271" i="5"/>
  <c r="T2271" i="5" s="1"/>
  <c r="B2272" i="5"/>
  <c r="T2272" i="5" s="1"/>
  <c r="B2273" i="5"/>
  <c r="T2273" i="5" s="1"/>
  <c r="B2274" i="5"/>
  <c r="T2274" i="5" s="1"/>
  <c r="B2275" i="5"/>
  <c r="T2275" i="5" s="1"/>
  <c r="B2276" i="5"/>
  <c r="T2276" i="5" s="1"/>
  <c r="B2277" i="5"/>
  <c r="T2277" i="5" s="1"/>
  <c r="B2278" i="5"/>
  <c r="T2278" i="5" s="1"/>
  <c r="B2279" i="5"/>
  <c r="T2279" i="5"/>
  <c r="B2280" i="5"/>
  <c r="T2280" i="5" s="1"/>
  <c r="B2281" i="5"/>
  <c r="T2281" i="5" s="1"/>
  <c r="B2282" i="5"/>
  <c r="T2282" i="5"/>
  <c r="B2283" i="5"/>
  <c r="T2283" i="5" s="1"/>
  <c r="B2284" i="5"/>
  <c r="T2284" i="5"/>
  <c r="B2285" i="5"/>
  <c r="T2285" i="5"/>
  <c r="B2286" i="5"/>
  <c r="T2286" i="5"/>
  <c r="B2287" i="5"/>
  <c r="T2287" i="5"/>
  <c r="B2288" i="5"/>
  <c r="T2288" i="5" s="1"/>
  <c r="B2289" i="5"/>
  <c r="T2289" i="5"/>
  <c r="B2290" i="5"/>
  <c r="T2290" i="5" s="1"/>
  <c r="B2291" i="5"/>
  <c r="T2291" i="5" s="1"/>
  <c r="B2292" i="5"/>
  <c r="T2292" i="5" s="1"/>
  <c r="B2293" i="5"/>
  <c r="T2293" i="5"/>
  <c r="B2294" i="5"/>
  <c r="T2294" i="5" s="1"/>
  <c r="B2295" i="5"/>
  <c r="T2295" i="5"/>
  <c r="B2296" i="5"/>
  <c r="T2296" i="5" s="1"/>
  <c r="B2297" i="5"/>
  <c r="T2297" i="5" s="1"/>
  <c r="B2298" i="5"/>
  <c r="T2298" i="5" s="1"/>
  <c r="B2299" i="5"/>
  <c r="T2299" i="5" s="1"/>
  <c r="B2300" i="5"/>
  <c r="T2300" i="5" s="1"/>
  <c r="B2301" i="5"/>
  <c r="T2301" i="5" s="1"/>
  <c r="B2302" i="5"/>
  <c r="T2302" i="5"/>
  <c r="B2303" i="5"/>
  <c r="T2303" i="5" s="1"/>
  <c r="B2304" i="5"/>
  <c r="T2304" i="5" s="1"/>
  <c r="B2305" i="5"/>
  <c r="T2305" i="5" s="1"/>
  <c r="B2306" i="5"/>
  <c r="T2306" i="5"/>
  <c r="B2307" i="5"/>
  <c r="T2307" i="5"/>
  <c r="B2308" i="5"/>
  <c r="T2308" i="5" s="1"/>
  <c r="B2309" i="5"/>
  <c r="T2309" i="5" s="1"/>
  <c r="B2310" i="5"/>
  <c r="T2310" i="5" s="1"/>
  <c r="B2311" i="5"/>
  <c r="T2311" i="5" s="1"/>
  <c r="B2312" i="5"/>
  <c r="T2312" i="5" s="1"/>
  <c r="B2313" i="5"/>
  <c r="T2313" i="5" s="1"/>
  <c r="B2314" i="5"/>
  <c r="T2314" i="5" s="1"/>
  <c r="B2315" i="5"/>
  <c r="T2315" i="5" s="1"/>
  <c r="B2316" i="5"/>
  <c r="T2316" i="5" s="1"/>
  <c r="B2317" i="5"/>
  <c r="T2317" i="5" s="1"/>
  <c r="B2318" i="5"/>
  <c r="T2318" i="5" s="1"/>
  <c r="B2319" i="5"/>
  <c r="T2319" i="5" s="1"/>
  <c r="B2320" i="5"/>
  <c r="T2320" i="5" s="1"/>
  <c r="B2321" i="5"/>
  <c r="T2321" i="5"/>
  <c r="B2322" i="5"/>
  <c r="T2322" i="5" s="1"/>
  <c r="B2323" i="5"/>
  <c r="T2323" i="5" s="1"/>
  <c r="B2324" i="5"/>
  <c r="T2324" i="5" s="1"/>
  <c r="B2325" i="5"/>
  <c r="T2325" i="5" s="1"/>
  <c r="B2326" i="5"/>
  <c r="T2326" i="5" s="1"/>
  <c r="B2327" i="5"/>
  <c r="T2327" i="5" s="1"/>
  <c r="B2328" i="5"/>
  <c r="T2328" i="5" s="1"/>
  <c r="B2329" i="5"/>
  <c r="T2329" i="5" s="1"/>
  <c r="B2330" i="5"/>
  <c r="T2330" i="5" s="1"/>
  <c r="B2331" i="5"/>
  <c r="T2331" i="5" s="1"/>
  <c r="B2332" i="5"/>
  <c r="T2332" i="5" s="1"/>
  <c r="B2333" i="5"/>
  <c r="T2333" i="5" s="1"/>
  <c r="B2334" i="5"/>
  <c r="T2334" i="5"/>
  <c r="B2335" i="5"/>
  <c r="T2335" i="5" s="1"/>
  <c r="B2336" i="5"/>
  <c r="T2336" i="5" s="1"/>
  <c r="B2337" i="5"/>
  <c r="T2337" i="5" s="1"/>
  <c r="B2338" i="5"/>
  <c r="T2338" i="5" s="1"/>
  <c r="B2339" i="5"/>
  <c r="T2339" i="5" s="1"/>
  <c r="B2340" i="5"/>
  <c r="T2340" i="5" s="1"/>
  <c r="B2341" i="5"/>
  <c r="T2341" i="5"/>
  <c r="B2342" i="5"/>
  <c r="T2342" i="5" s="1"/>
  <c r="B2343" i="5"/>
  <c r="T2343" i="5" s="1"/>
  <c r="B2344" i="5"/>
  <c r="T2344" i="5"/>
  <c r="B2345" i="5"/>
  <c r="T2345" i="5" s="1"/>
  <c r="B2346" i="5"/>
  <c r="T2346" i="5" s="1"/>
  <c r="B2347" i="5"/>
  <c r="T2347" i="5" s="1"/>
  <c r="B2348" i="5"/>
  <c r="T2348" i="5" s="1"/>
  <c r="B2349" i="5"/>
  <c r="T2349" i="5" s="1"/>
  <c r="B2350" i="5"/>
  <c r="T2350" i="5" s="1"/>
  <c r="B2351" i="5"/>
  <c r="T2351" i="5"/>
  <c r="B2352" i="5"/>
  <c r="T2352" i="5" s="1"/>
  <c r="B2353" i="5"/>
  <c r="T2353" i="5" s="1"/>
  <c r="B2354" i="5"/>
  <c r="T2354" i="5"/>
  <c r="B2355" i="5"/>
  <c r="T2355" i="5"/>
  <c r="B2356" i="5"/>
  <c r="T2356" i="5"/>
  <c r="B2357" i="5"/>
  <c r="T2357" i="5" s="1"/>
  <c r="B2358" i="5"/>
  <c r="T2358" i="5" s="1"/>
  <c r="B2359" i="5"/>
  <c r="T2359" i="5" s="1"/>
  <c r="B2360" i="5"/>
  <c r="T2360" i="5" s="1"/>
  <c r="B2361" i="5"/>
  <c r="T2361" i="5" s="1"/>
  <c r="B2362" i="5"/>
  <c r="T2362" i="5" s="1"/>
  <c r="B2363" i="5"/>
  <c r="T2363" i="5" s="1"/>
  <c r="B2364" i="5"/>
  <c r="T2364" i="5" s="1"/>
  <c r="B2365" i="5"/>
  <c r="T2365" i="5" s="1"/>
  <c r="B2366" i="5"/>
  <c r="T2366" i="5"/>
  <c r="B2367" i="5"/>
  <c r="T2367" i="5" s="1"/>
  <c r="B2368" i="5"/>
  <c r="T2368" i="5" s="1"/>
  <c r="B2369" i="5"/>
  <c r="T2369" i="5"/>
  <c r="B2370" i="5"/>
  <c r="T2370" i="5" s="1"/>
  <c r="B2371" i="5"/>
  <c r="T2371" i="5" s="1"/>
  <c r="B2372" i="5"/>
  <c r="T2372" i="5" s="1"/>
  <c r="B2373" i="5"/>
  <c r="T2373" i="5" s="1"/>
  <c r="B2374" i="5"/>
  <c r="T2374" i="5" s="1"/>
  <c r="B2375" i="5"/>
  <c r="T2375" i="5" s="1"/>
  <c r="B2376" i="5"/>
  <c r="T2376" i="5" s="1"/>
  <c r="B2377" i="5"/>
  <c r="T2377" i="5"/>
  <c r="B2378" i="5"/>
  <c r="T2378" i="5" s="1"/>
  <c r="B2379" i="5"/>
  <c r="T2379" i="5" s="1"/>
  <c r="B2380" i="5"/>
  <c r="T2380" i="5" s="1"/>
  <c r="B2381" i="5"/>
  <c r="T2381" i="5" s="1"/>
  <c r="B2382" i="5"/>
  <c r="T2382" i="5" s="1"/>
  <c r="B2383" i="5"/>
  <c r="T2383" i="5" s="1"/>
  <c r="B2384" i="5"/>
  <c r="T2384" i="5"/>
  <c r="B2385" i="5"/>
  <c r="T2385" i="5" s="1"/>
  <c r="B2386" i="5"/>
  <c r="T2386" i="5" s="1"/>
  <c r="B2387" i="5"/>
  <c r="T2387" i="5" s="1"/>
  <c r="B2388" i="5"/>
  <c r="T2388" i="5"/>
  <c r="B2389" i="5"/>
  <c r="T2389" i="5" s="1"/>
  <c r="B2390" i="5"/>
  <c r="T2390" i="5" s="1"/>
  <c r="B2391" i="5"/>
  <c r="T2391" i="5" s="1"/>
  <c r="B2392" i="5"/>
  <c r="T2392" i="5" s="1"/>
  <c r="B2393" i="5"/>
  <c r="T2393" i="5" s="1"/>
  <c r="B2394" i="5"/>
  <c r="T2394" i="5"/>
  <c r="B2395" i="5"/>
  <c r="T2395" i="5" s="1"/>
  <c r="B2396" i="5"/>
  <c r="T2396" i="5"/>
  <c r="B2397" i="5"/>
  <c r="T2397" i="5" s="1"/>
  <c r="B2398" i="5"/>
  <c r="T2398" i="5" s="1"/>
  <c r="B2399" i="5"/>
  <c r="T2399" i="5" s="1"/>
  <c r="B2400" i="5"/>
  <c r="T2400" i="5" s="1"/>
  <c r="B2401" i="5"/>
  <c r="T2401" i="5" s="1"/>
  <c r="B2402" i="5"/>
  <c r="T2402" i="5"/>
  <c r="B2403" i="5"/>
  <c r="T2403" i="5" s="1"/>
  <c r="B2404" i="5"/>
  <c r="T2404" i="5" s="1"/>
  <c r="B2405" i="5"/>
  <c r="T2405" i="5" s="1"/>
  <c r="B2406" i="5"/>
  <c r="T2406" i="5" s="1"/>
  <c r="B2407" i="5"/>
  <c r="T2407" i="5" s="1"/>
  <c r="B2408" i="5"/>
  <c r="T2408" i="5" s="1"/>
  <c r="B2409" i="5"/>
  <c r="T2409" i="5" s="1"/>
  <c r="B2410" i="5"/>
  <c r="T2410" i="5" s="1"/>
  <c r="B2411" i="5"/>
  <c r="T2411" i="5" s="1"/>
  <c r="B2412" i="5"/>
  <c r="T2412" i="5"/>
  <c r="B2413" i="5"/>
  <c r="T2413" i="5" s="1"/>
  <c r="B2414" i="5"/>
  <c r="T2414" i="5"/>
  <c r="B2415" i="5"/>
  <c r="T2415" i="5" s="1"/>
  <c r="B2416" i="5"/>
  <c r="T2416" i="5" s="1"/>
  <c r="B2417" i="5"/>
  <c r="T2417" i="5" s="1"/>
  <c r="B2418" i="5"/>
  <c r="T2418" i="5" s="1"/>
  <c r="B2419" i="5"/>
  <c r="T2419" i="5" s="1"/>
  <c r="B2420" i="5"/>
  <c r="T2420" i="5" s="1"/>
  <c r="B2421" i="5"/>
  <c r="T2421" i="5"/>
  <c r="B2422" i="5"/>
  <c r="T2422" i="5" s="1"/>
  <c r="B2423" i="5"/>
  <c r="T2423" i="5" s="1"/>
  <c r="B2424" i="5"/>
  <c r="T2424" i="5" s="1"/>
  <c r="B2425" i="5"/>
  <c r="T2425" i="5"/>
  <c r="B2426" i="5"/>
  <c r="T2426" i="5" s="1"/>
  <c r="B2427" i="5"/>
  <c r="T2427" i="5" s="1"/>
  <c r="B2428" i="5"/>
  <c r="T2428" i="5" s="1"/>
  <c r="B2429" i="5"/>
  <c r="T2429" i="5"/>
  <c r="B2430" i="5"/>
  <c r="T2430" i="5"/>
  <c r="B2431" i="5"/>
  <c r="T2431" i="5" s="1"/>
  <c r="B2432" i="5"/>
  <c r="T2432" i="5" s="1"/>
  <c r="B2433" i="5"/>
  <c r="T2433" i="5" s="1"/>
  <c r="B2434" i="5"/>
  <c r="T2434" i="5" s="1"/>
  <c r="B2435" i="5"/>
  <c r="T2435" i="5" s="1"/>
  <c r="B2436" i="5"/>
  <c r="T2436" i="5" s="1"/>
  <c r="B2437" i="5"/>
  <c r="T2437" i="5" s="1"/>
  <c r="B2438" i="5"/>
  <c r="T2438" i="5" s="1"/>
  <c r="B2439" i="5"/>
  <c r="T2439" i="5"/>
  <c r="B2440" i="5"/>
  <c r="T2440" i="5" s="1"/>
  <c r="B2441" i="5"/>
  <c r="T2441" i="5" s="1"/>
  <c r="B2442" i="5"/>
  <c r="T2442" i="5" s="1"/>
  <c r="B2443" i="5"/>
  <c r="T2443" i="5" s="1"/>
  <c r="B2444" i="5"/>
  <c r="T2444" i="5" s="1"/>
  <c r="B2445" i="5"/>
  <c r="T2445" i="5" s="1"/>
  <c r="B2446" i="5"/>
  <c r="T2446" i="5"/>
  <c r="B2447" i="5"/>
  <c r="T2447" i="5"/>
  <c r="B2448" i="5"/>
  <c r="T2448" i="5"/>
  <c r="B2449" i="5"/>
  <c r="T2449" i="5" s="1"/>
  <c r="B2450" i="5"/>
  <c r="T2450" i="5" s="1"/>
  <c r="B2451" i="5"/>
  <c r="T2451" i="5" s="1"/>
  <c r="B2452" i="5"/>
  <c r="T2452" i="5" s="1"/>
  <c r="B2453" i="5"/>
  <c r="T2453" i="5"/>
  <c r="B2454" i="5"/>
  <c r="T2454" i="5"/>
  <c r="B2455" i="5"/>
  <c r="T2455" i="5"/>
  <c r="B2456" i="5"/>
  <c r="T2456" i="5"/>
  <c r="B2457" i="5"/>
  <c r="T2457" i="5"/>
  <c r="B2458" i="5"/>
  <c r="T2458" i="5" s="1"/>
  <c r="B2459" i="5"/>
  <c r="T2459" i="5" s="1"/>
  <c r="B2460" i="5"/>
  <c r="T2460" i="5" s="1"/>
  <c r="B2461" i="5"/>
  <c r="T2461" i="5"/>
  <c r="B2462" i="5"/>
  <c r="T2462" i="5" s="1"/>
  <c r="B2463" i="5"/>
  <c r="T2463" i="5" s="1"/>
  <c r="B2464" i="5"/>
  <c r="T2464" i="5" s="1"/>
  <c r="B2465" i="5"/>
  <c r="T2465" i="5"/>
  <c r="B2466" i="5"/>
  <c r="T2466" i="5"/>
  <c r="B2467" i="5"/>
  <c r="T2467" i="5"/>
  <c r="B2468" i="5"/>
  <c r="T2468" i="5"/>
  <c r="B2469" i="5"/>
  <c r="T2469" i="5"/>
  <c r="B2470" i="5"/>
  <c r="T2470" i="5" s="1"/>
  <c r="B2471" i="5"/>
  <c r="T2471" i="5" s="1"/>
  <c r="B2472" i="5"/>
  <c r="T2472" i="5" s="1"/>
  <c r="B2473" i="5"/>
  <c r="T2473" i="5" s="1"/>
  <c r="B2474" i="5"/>
  <c r="T2474" i="5"/>
  <c r="B2475" i="5"/>
  <c r="T2475" i="5"/>
  <c r="B2476" i="5"/>
  <c r="T2476" i="5"/>
  <c r="B2477" i="5"/>
  <c r="T2477" i="5"/>
  <c r="B2478" i="5"/>
  <c r="T2478" i="5" s="1"/>
  <c r="B2479" i="5"/>
  <c r="T2479" i="5"/>
  <c r="B2480" i="5"/>
  <c r="T2480" i="5"/>
  <c r="B2481" i="5"/>
  <c r="T2481" i="5"/>
  <c r="B2482" i="5"/>
  <c r="T2482" i="5" s="1"/>
  <c r="B2483" i="5"/>
  <c r="T2483" i="5" s="1"/>
  <c r="B2484" i="5"/>
  <c r="T2484" i="5" s="1"/>
  <c r="B2485" i="5"/>
  <c r="T2485" i="5" s="1"/>
  <c r="B2486" i="5"/>
  <c r="T2486" i="5" s="1"/>
  <c r="B2487" i="5"/>
  <c r="T2487" i="5" s="1"/>
  <c r="B2488" i="5"/>
  <c r="T2488" i="5" s="1"/>
  <c r="B2489" i="5"/>
  <c r="T2489" i="5" s="1"/>
  <c r="B2490" i="5"/>
  <c r="T2490" i="5" s="1"/>
  <c r="B2491" i="5"/>
  <c r="T2491" i="5"/>
  <c r="B2492" i="5"/>
  <c r="T2492" i="5" s="1"/>
  <c r="B2493" i="5"/>
  <c r="T2493" i="5" s="1"/>
  <c r="B2494" i="5"/>
  <c r="T2494" i="5" s="1"/>
  <c r="B2495" i="5"/>
  <c r="T2495" i="5" s="1"/>
  <c r="B2496" i="5"/>
  <c r="T2496" i="5" s="1"/>
  <c r="B2497" i="5"/>
  <c r="T2497" i="5" s="1"/>
  <c r="B2498" i="5"/>
  <c r="T2498" i="5" s="1"/>
  <c r="B2499" i="5"/>
  <c r="T2499" i="5"/>
  <c r="B2500" i="5"/>
  <c r="T2500" i="5" s="1"/>
  <c r="B2501" i="5"/>
  <c r="T2501" i="5" s="1"/>
  <c r="B2502" i="5"/>
  <c r="T2502" i="5" s="1"/>
  <c r="B2503" i="5"/>
  <c r="T2503" i="5"/>
  <c r="B2504" i="5"/>
  <c r="T2504" i="5" s="1"/>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C4"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V752" i="5" s="1"/>
  <c r="C753" i="5"/>
  <c r="V753" i="5" s="1"/>
  <c r="C754" i="5"/>
  <c r="V754" i="5" s="1"/>
  <c r="C755" i="5"/>
  <c r="V755" i="5" s="1"/>
  <c r="C756" i="5"/>
  <c r="V756" i="5" s="1"/>
  <c r="C757" i="5"/>
  <c r="V757" i="5" s="1"/>
  <c r="C758" i="5"/>
  <c r="V758" i="5" s="1"/>
  <c r="C759" i="5"/>
  <c r="V759" i="5" s="1"/>
  <c r="C760" i="5"/>
  <c r="V760" i="5" s="1"/>
  <c r="C761" i="5"/>
  <c r="V761" i="5" s="1"/>
  <c r="C762" i="5"/>
  <c r="V762" i="5" s="1"/>
  <c r="C763" i="5"/>
  <c r="V763" i="5" s="1"/>
  <c r="C764" i="5"/>
  <c r="V764" i="5" s="1"/>
  <c r="C765" i="5"/>
  <c r="V765" i="5" s="1"/>
  <c r="C766" i="5"/>
  <c r="V766" i="5" s="1"/>
  <c r="C767" i="5"/>
  <c r="V767" i="5" s="1"/>
  <c r="C768" i="5"/>
  <c r="V768" i="5" s="1"/>
  <c r="C769" i="5"/>
  <c r="V769" i="5" s="1"/>
  <c r="C770" i="5"/>
  <c r="V770" i="5" s="1"/>
  <c r="C771" i="5"/>
  <c r="V771" i="5" s="1"/>
  <c r="C772" i="5"/>
  <c r="V772" i="5" s="1"/>
  <c r="C773" i="5"/>
  <c r="V773" i="5" s="1"/>
  <c r="C774" i="5"/>
  <c r="V774" i="5" s="1"/>
  <c r="C775" i="5"/>
  <c r="V775" i="5" s="1"/>
  <c r="C776" i="5"/>
  <c r="V776" i="5" s="1"/>
  <c r="C777" i="5"/>
  <c r="V777" i="5" s="1"/>
  <c r="C778" i="5"/>
  <c r="V778" i="5" s="1"/>
  <c r="C779" i="5"/>
  <c r="V779" i="5" s="1"/>
  <c r="C780" i="5"/>
  <c r="V780" i="5" s="1"/>
  <c r="C781" i="5"/>
  <c r="V781" i="5" s="1"/>
  <c r="C782" i="5"/>
  <c r="V782" i="5" s="1"/>
  <c r="C783" i="5"/>
  <c r="V783" i="5" s="1"/>
  <c r="C784" i="5"/>
  <c r="V784" i="5" s="1"/>
  <c r="C785" i="5"/>
  <c r="V785" i="5" s="1"/>
  <c r="C786" i="5"/>
  <c r="V786" i="5" s="1"/>
  <c r="C787" i="5"/>
  <c r="V787" i="5" s="1"/>
  <c r="C788" i="5"/>
  <c r="V788" i="5" s="1"/>
  <c r="C789" i="5"/>
  <c r="V789" i="5" s="1"/>
  <c r="C790" i="5"/>
  <c r="V790" i="5" s="1"/>
  <c r="C791" i="5"/>
  <c r="V791" i="5" s="1"/>
  <c r="C792" i="5"/>
  <c r="V792" i="5" s="1"/>
  <c r="C793" i="5"/>
  <c r="V793" i="5" s="1"/>
  <c r="C794" i="5"/>
  <c r="V794" i="5" s="1"/>
  <c r="C795" i="5"/>
  <c r="V795" i="5" s="1"/>
  <c r="C796" i="5"/>
  <c r="V796" i="5" s="1"/>
  <c r="C797" i="5"/>
  <c r="V797" i="5" s="1"/>
  <c r="C798" i="5"/>
  <c r="V798" i="5" s="1"/>
  <c r="C799" i="5"/>
  <c r="V799" i="5" s="1"/>
  <c r="C800" i="5"/>
  <c r="V800" i="5" s="1"/>
  <c r="C801" i="5"/>
  <c r="V801" i="5" s="1"/>
  <c r="C802" i="5"/>
  <c r="V802" i="5" s="1"/>
  <c r="C803" i="5"/>
  <c r="V803" i="5" s="1"/>
  <c r="C804" i="5"/>
  <c r="V804" i="5" s="1"/>
  <c r="C805" i="5"/>
  <c r="V805" i="5" s="1"/>
  <c r="C806" i="5"/>
  <c r="V806" i="5" s="1"/>
  <c r="C807" i="5"/>
  <c r="V807" i="5" s="1"/>
  <c r="C808" i="5"/>
  <c r="V808" i="5" s="1"/>
  <c r="C809" i="5"/>
  <c r="V809" i="5" s="1"/>
  <c r="C810" i="5"/>
  <c r="V810" i="5" s="1"/>
  <c r="C811" i="5"/>
  <c r="V811" i="5" s="1"/>
  <c r="C812" i="5"/>
  <c r="V812" i="5" s="1"/>
  <c r="C813" i="5"/>
  <c r="V813" i="5" s="1"/>
  <c r="C814" i="5"/>
  <c r="V814" i="5" s="1"/>
  <c r="C815" i="5"/>
  <c r="V815" i="5" s="1"/>
  <c r="C816" i="5"/>
  <c r="V816" i="5" s="1"/>
  <c r="C817" i="5"/>
  <c r="V817" i="5" s="1"/>
  <c r="C818" i="5"/>
  <c r="V818" i="5" s="1"/>
  <c r="C819" i="5"/>
  <c r="V819" i="5" s="1"/>
  <c r="C820" i="5"/>
  <c r="V820" i="5" s="1"/>
  <c r="C821" i="5"/>
  <c r="V821" i="5" s="1"/>
  <c r="C822" i="5"/>
  <c r="V822" i="5" s="1"/>
  <c r="C823" i="5"/>
  <c r="V823" i="5" s="1"/>
  <c r="C824" i="5"/>
  <c r="V824" i="5" s="1"/>
  <c r="C825" i="5"/>
  <c r="V825" i="5" s="1"/>
  <c r="C826" i="5"/>
  <c r="V826" i="5" s="1"/>
  <c r="C827" i="5"/>
  <c r="V827" i="5" s="1"/>
  <c r="C828" i="5"/>
  <c r="V828" i="5" s="1"/>
  <c r="C829" i="5"/>
  <c r="V829" i="5" s="1"/>
  <c r="C830" i="5"/>
  <c r="V830" i="5" s="1"/>
  <c r="C831" i="5"/>
  <c r="V831" i="5" s="1"/>
  <c r="C832" i="5"/>
  <c r="V832" i="5" s="1"/>
  <c r="C833" i="5"/>
  <c r="V833" i="5" s="1"/>
  <c r="C834" i="5"/>
  <c r="V834" i="5" s="1"/>
  <c r="C835" i="5"/>
  <c r="V835" i="5" s="1"/>
  <c r="C836" i="5"/>
  <c r="V836" i="5" s="1"/>
  <c r="C837" i="5"/>
  <c r="V837" i="5" s="1"/>
  <c r="C838" i="5"/>
  <c r="V838" i="5" s="1"/>
  <c r="C839" i="5"/>
  <c r="V839" i="5" s="1"/>
  <c r="C840" i="5"/>
  <c r="V840" i="5" s="1"/>
  <c r="C841" i="5"/>
  <c r="V841" i="5" s="1"/>
  <c r="C842" i="5"/>
  <c r="V842" i="5" s="1"/>
  <c r="C843" i="5"/>
  <c r="V843" i="5" s="1"/>
  <c r="C844" i="5"/>
  <c r="V844" i="5" s="1"/>
  <c r="C845" i="5"/>
  <c r="V845" i="5" s="1"/>
  <c r="C846" i="5"/>
  <c r="V846" i="5" s="1"/>
  <c r="C847" i="5"/>
  <c r="V847" i="5" s="1"/>
  <c r="C848" i="5"/>
  <c r="V848" i="5" s="1"/>
  <c r="C849" i="5"/>
  <c r="V849" i="5" s="1"/>
  <c r="C850" i="5"/>
  <c r="V850" i="5" s="1"/>
  <c r="C851" i="5"/>
  <c r="V851" i="5" s="1"/>
  <c r="C852" i="5"/>
  <c r="V852" i="5" s="1"/>
  <c r="C853" i="5"/>
  <c r="V853" i="5" s="1"/>
  <c r="C854" i="5"/>
  <c r="V854" i="5" s="1"/>
  <c r="C855" i="5"/>
  <c r="V855" i="5" s="1"/>
  <c r="C856" i="5"/>
  <c r="V856" i="5" s="1"/>
  <c r="C857" i="5"/>
  <c r="V857" i="5" s="1"/>
  <c r="C858" i="5"/>
  <c r="V858" i="5" s="1"/>
  <c r="C859" i="5"/>
  <c r="V859" i="5" s="1"/>
  <c r="C860" i="5"/>
  <c r="V860" i="5" s="1"/>
  <c r="C861" i="5"/>
  <c r="V861" i="5" s="1"/>
  <c r="C862" i="5"/>
  <c r="V862" i="5" s="1"/>
  <c r="C863" i="5"/>
  <c r="V863" i="5" s="1"/>
  <c r="C864" i="5"/>
  <c r="V864" i="5" s="1"/>
  <c r="C865" i="5"/>
  <c r="V865" i="5" s="1"/>
  <c r="C866" i="5"/>
  <c r="V866" i="5" s="1"/>
  <c r="C867" i="5"/>
  <c r="V867" i="5" s="1"/>
  <c r="C868" i="5"/>
  <c r="V868" i="5" s="1"/>
  <c r="C869" i="5"/>
  <c r="V869" i="5" s="1"/>
  <c r="C870" i="5"/>
  <c r="V870" i="5" s="1"/>
  <c r="C871" i="5"/>
  <c r="V871" i="5" s="1"/>
  <c r="C872" i="5"/>
  <c r="V872" i="5" s="1"/>
  <c r="C873" i="5"/>
  <c r="V873" i="5" s="1"/>
  <c r="C874" i="5"/>
  <c r="V874" i="5" s="1"/>
  <c r="C875" i="5"/>
  <c r="V875" i="5" s="1"/>
  <c r="C876" i="5"/>
  <c r="V876" i="5" s="1"/>
  <c r="C877" i="5"/>
  <c r="V877" i="5" s="1"/>
  <c r="C878" i="5"/>
  <c r="V878" i="5" s="1"/>
  <c r="C879" i="5"/>
  <c r="V879" i="5" s="1"/>
  <c r="C880" i="5"/>
  <c r="V880" i="5" s="1"/>
  <c r="C881" i="5"/>
  <c r="V881" i="5" s="1"/>
  <c r="C882" i="5"/>
  <c r="V882" i="5" s="1"/>
  <c r="C883" i="5"/>
  <c r="V883" i="5" s="1"/>
  <c r="C884" i="5"/>
  <c r="V884" i="5" s="1"/>
  <c r="C885" i="5"/>
  <c r="V885" i="5" s="1"/>
  <c r="C886" i="5"/>
  <c r="V886" i="5" s="1"/>
  <c r="C887" i="5"/>
  <c r="V887" i="5" s="1"/>
  <c r="C888" i="5"/>
  <c r="V888" i="5" s="1"/>
  <c r="C889" i="5"/>
  <c r="V889" i="5" s="1"/>
  <c r="C890" i="5"/>
  <c r="V890" i="5" s="1"/>
  <c r="C891" i="5"/>
  <c r="V891" i="5" s="1"/>
  <c r="C892" i="5"/>
  <c r="V892" i="5" s="1"/>
  <c r="C893" i="5"/>
  <c r="V893" i="5" s="1"/>
  <c r="C894" i="5"/>
  <c r="V894" i="5" s="1"/>
  <c r="C895" i="5"/>
  <c r="V895" i="5" s="1"/>
  <c r="C896" i="5"/>
  <c r="V896" i="5" s="1"/>
  <c r="C897" i="5"/>
  <c r="V897" i="5" s="1"/>
  <c r="C898" i="5"/>
  <c r="V898" i="5" s="1"/>
  <c r="C899" i="5"/>
  <c r="V899" i="5" s="1"/>
  <c r="C900" i="5"/>
  <c r="V900" i="5" s="1"/>
  <c r="C901" i="5"/>
  <c r="V901" i="5" s="1"/>
  <c r="C902" i="5"/>
  <c r="V902" i="5" s="1"/>
  <c r="C903" i="5"/>
  <c r="V903" i="5" s="1"/>
  <c r="C904" i="5"/>
  <c r="V904" i="5" s="1"/>
  <c r="C905" i="5"/>
  <c r="V905" i="5" s="1"/>
  <c r="C906" i="5"/>
  <c r="V906" i="5" s="1"/>
  <c r="C907" i="5"/>
  <c r="V907" i="5" s="1"/>
  <c r="C908" i="5"/>
  <c r="V908" i="5" s="1"/>
  <c r="C909" i="5"/>
  <c r="V909" i="5" s="1"/>
  <c r="C910" i="5"/>
  <c r="V910" i="5" s="1"/>
  <c r="C911" i="5"/>
  <c r="V911" i="5" s="1"/>
  <c r="C912" i="5"/>
  <c r="V912" i="5" s="1"/>
  <c r="C913" i="5"/>
  <c r="V913" i="5" s="1"/>
  <c r="C914" i="5"/>
  <c r="V914" i="5" s="1"/>
  <c r="C915" i="5"/>
  <c r="V915" i="5" s="1"/>
  <c r="C916" i="5"/>
  <c r="V916" i="5" s="1"/>
  <c r="C917" i="5"/>
  <c r="V917" i="5" s="1"/>
  <c r="C918" i="5"/>
  <c r="V918" i="5" s="1"/>
  <c r="C919" i="5"/>
  <c r="V919" i="5" s="1"/>
  <c r="C920" i="5"/>
  <c r="V920" i="5" s="1"/>
  <c r="C921" i="5"/>
  <c r="V921" i="5" s="1"/>
  <c r="C922" i="5"/>
  <c r="V922" i="5" s="1"/>
  <c r="C923" i="5"/>
  <c r="V923" i="5" s="1"/>
  <c r="C924" i="5"/>
  <c r="V924" i="5" s="1"/>
  <c r="C925" i="5"/>
  <c r="V925" i="5" s="1"/>
  <c r="C926" i="5"/>
  <c r="V926" i="5" s="1"/>
  <c r="C927" i="5"/>
  <c r="V927" i="5" s="1"/>
  <c r="C928" i="5"/>
  <c r="V928" i="5" s="1"/>
  <c r="C929" i="5"/>
  <c r="V929" i="5" s="1"/>
  <c r="C930" i="5"/>
  <c r="V930" i="5" s="1"/>
  <c r="C931" i="5"/>
  <c r="V931" i="5" s="1"/>
  <c r="C932" i="5"/>
  <c r="V932" i="5" s="1"/>
  <c r="C933" i="5"/>
  <c r="V933" i="5" s="1"/>
  <c r="C934" i="5"/>
  <c r="V934" i="5" s="1"/>
  <c r="C935" i="5"/>
  <c r="V935" i="5" s="1"/>
  <c r="C936" i="5"/>
  <c r="V936" i="5" s="1"/>
  <c r="C937" i="5"/>
  <c r="V937" i="5" s="1"/>
  <c r="C938" i="5"/>
  <c r="V938" i="5" s="1"/>
  <c r="C939" i="5"/>
  <c r="V939" i="5" s="1"/>
  <c r="C940" i="5"/>
  <c r="V940" i="5" s="1"/>
  <c r="C941" i="5"/>
  <c r="V941" i="5" s="1"/>
  <c r="C942" i="5"/>
  <c r="V942" i="5" s="1"/>
  <c r="C943" i="5"/>
  <c r="V943" i="5" s="1"/>
  <c r="C944" i="5"/>
  <c r="V944" i="5" s="1"/>
  <c r="C945" i="5"/>
  <c r="V945" i="5" s="1"/>
  <c r="C946" i="5"/>
  <c r="V946" i="5" s="1"/>
  <c r="C947" i="5"/>
  <c r="V947" i="5" s="1"/>
  <c r="C948" i="5"/>
  <c r="V948" i="5" s="1"/>
  <c r="C949" i="5"/>
  <c r="V949" i="5" s="1"/>
  <c r="C950" i="5"/>
  <c r="V950" i="5" s="1"/>
  <c r="C951" i="5"/>
  <c r="V951" i="5" s="1"/>
  <c r="C952" i="5"/>
  <c r="V952" i="5" s="1"/>
  <c r="C953" i="5"/>
  <c r="V953" i="5" s="1"/>
  <c r="C954" i="5"/>
  <c r="V954" i="5" s="1"/>
  <c r="C955" i="5"/>
  <c r="V955" i="5" s="1"/>
  <c r="C956" i="5"/>
  <c r="V956" i="5" s="1"/>
  <c r="C957" i="5"/>
  <c r="V957" i="5" s="1"/>
  <c r="C958" i="5"/>
  <c r="V958" i="5" s="1"/>
  <c r="C959" i="5"/>
  <c r="V959" i="5" s="1"/>
  <c r="C960" i="5"/>
  <c r="V960" i="5" s="1"/>
  <c r="C961" i="5"/>
  <c r="V961" i="5" s="1"/>
  <c r="C962" i="5"/>
  <c r="V962" i="5" s="1"/>
  <c r="C963" i="5"/>
  <c r="V963" i="5" s="1"/>
  <c r="C964" i="5"/>
  <c r="V964" i="5" s="1"/>
  <c r="C965" i="5"/>
  <c r="V965" i="5" s="1"/>
  <c r="C966" i="5"/>
  <c r="V966" i="5" s="1"/>
  <c r="C967" i="5"/>
  <c r="V967" i="5" s="1"/>
  <c r="C968" i="5"/>
  <c r="V968" i="5" s="1"/>
  <c r="C969" i="5"/>
  <c r="V969" i="5" s="1"/>
  <c r="C970" i="5"/>
  <c r="V970" i="5" s="1"/>
  <c r="C971" i="5"/>
  <c r="V971" i="5" s="1"/>
  <c r="C972" i="5"/>
  <c r="V972" i="5" s="1"/>
  <c r="C973" i="5"/>
  <c r="V973" i="5" s="1"/>
  <c r="C974" i="5"/>
  <c r="V974" i="5" s="1"/>
  <c r="C975" i="5"/>
  <c r="V975" i="5" s="1"/>
  <c r="C976" i="5"/>
  <c r="V976" i="5" s="1"/>
  <c r="C977" i="5"/>
  <c r="V977" i="5" s="1"/>
  <c r="C978" i="5"/>
  <c r="V978" i="5" s="1"/>
  <c r="C979" i="5"/>
  <c r="V979" i="5" s="1"/>
  <c r="C980" i="5"/>
  <c r="V980" i="5" s="1"/>
  <c r="C981" i="5"/>
  <c r="V981" i="5" s="1"/>
  <c r="C982" i="5"/>
  <c r="V982" i="5" s="1"/>
  <c r="C983" i="5"/>
  <c r="V983" i="5" s="1"/>
  <c r="C984" i="5"/>
  <c r="V984" i="5" s="1"/>
  <c r="C985" i="5"/>
  <c r="V985" i="5" s="1"/>
  <c r="C986" i="5"/>
  <c r="V986" i="5" s="1"/>
  <c r="C987" i="5"/>
  <c r="V987" i="5" s="1"/>
  <c r="C988" i="5"/>
  <c r="V988" i="5" s="1"/>
  <c r="C989" i="5"/>
  <c r="V989" i="5" s="1"/>
  <c r="C990" i="5"/>
  <c r="V990" i="5" s="1"/>
  <c r="C991" i="5"/>
  <c r="V991" i="5" s="1"/>
  <c r="C992" i="5"/>
  <c r="V992" i="5" s="1"/>
  <c r="C993" i="5"/>
  <c r="V993" i="5" s="1"/>
  <c r="C994" i="5"/>
  <c r="V994" i="5" s="1"/>
  <c r="C995" i="5"/>
  <c r="V995" i="5" s="1"/>
  <c r="C996" i="5"/>
  <c r="V996" i="5" s="1"/>
  <c r="C997" i="5"/>
  <c r="V997" i="5" s="1"/>
  <c r="C998" i="5"/>
  <c r="V998" i="5" s="1"/>
  <c r="C999" i="5"/>
  <c r="V999" i="5" s="1"/>
  <c r="C1000" i="5"/>
  <c r="V1000" i="5" s="1"/>
  <c r="C1001" i="5"/>
  <c r="V1001" i="5" s="1"/>
  <c r="C1002" i="5"/>
  <c r="V1002" i="5" s="1"/>
  <c r="C1003" i="5"/>
  <c r="V1003" i="5" s="1"/>
  <c r="C1004" i="5"/>
  <c r="V1004" i="5" s="1"/>
  <c r="C1005" i="5"/>
  <c r="V1005" i="5" s="1"/>
  <c r="C1006" i="5"/>
  <c r="V1006" i="5" s="1"/>
  <c r="C1007" i="5"/>
  <c r="V1007" i="5" s="1"/>
  <c r="C1008" i="5"/>
  <c r="V1008" i="5" s="1"/>
  <c r="C1009" i="5"/>
  <c r="V1009" i="5" s="1"/>
  <c r="C1010" i="5"/>
  <c r="V1010" i="5" s="1"/>
  <c r="C1011" i="5"/>
  <c r="V1011" i="5" s="1"/>
  <c r="C1012" i="5"/>
  <c r="V1012" i="5" s="1"/>
  <c r="C1013" i="5"/>
  <c r="V1013" i="5" s="1"/>
  <c r="C1014" i="5"/>
  <c r="V1014" i="5" s="1"/>
  <c r="C1015" i="5"/>
  <c r="V1015" i="5" s="1"/>
  <c r="C1016" i="5"/>
  <c r="V1016" i="5" s="1"/>
  <c r="C1017" i="5"/>
  <c r="V1017" i="5" s="1"/>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V378" i="5"/>
  <c r="E378" i="5"/>
  <c r="V379" i="5"/>
  <c r="E379" i="5"/>
  <c r="X379" i="5" s="1"/>
  <c r="V380" i="5"/>
  <c r="E380" i="5"/>
  <c r="X380" i="5" s="1"/>
  <c r="V381" i="5"/>
  <c r="E381" i="5"/>
  <c r="X381" i="5" s="1"/>
  <c r="V382" i="5"/>
  <c r="E382" i="5" s="1"/>
  <c r="X382" i="5" s="1"/>
  <c r="V383" i="5"/>
  <c r="E383" i="5" s="1"/>
  <c r="X383" i="5" s="1"/>
  <c r="V384" i="5"/>
  <c r="E384" i="5"/>
  <c r="X384" i="5" s="1"/>
  <c r="V385" i="5"/>
  <c r="E385" i="5"/>
  <c r="X385" i="5" s="1"/>
  <c r="V386" i="5"/>
  <c r="E386" i="5"/>
  <c r="V387" i="5"/>
  <c r="E387" i="5" s="1"/>
  <c r="X387" i="5" s="1"/>
  <c r="V388" i="5"/>
  <c r="E388" i="5"/>
  <c r="X388" i="5" s="1"/>
  <c r="V389" i="5"/>
  <c r="E389" i="5"/>
  <c r="X389" i="5" s="1"/>
  <c r="V390" i="5"/>
  <c r="E390" i="5"/>
  <c r="V391" i="5"/>
  <c r="E391" i="5"/>
  <c r="V392" i="5"/>
  <c r="E392" i="5"/>
  <c r="X392" i="5" s="1"/>
  <c r="V393" i="5"/>
  <c r="E393" i="5"/>
  <c r="X393" i="5" s="1"/>
  <c r="V394" i="5"/>
  <c r="E394" i="5"/>
  <c r="V395" i="5"/>
  <c r="E395" i="5"/>
  <c r="V396" i="5"/>
  <c r="E396" i="5"/>
  <c r="X396" i="5" s="1"/>
  <c r="V397" i="5"/>
  <c r="E397" i="5"/>
  <c r="X397" i="5" s="1"/>
  <c r="V398" i="5"/>
  <c r="E398" i="5"/>
  <c r="V399" i="5"/>
  <c r="E399" i="5"/>
  <c r="X399" i="5" s="1"/>
  <c r="V400" i="5"/>
  <c r="E400" i="5"/>
  <c r="X400" i="5" s="1"/>
  <c r="V401" i="5"/>
  <c r="E401" i="5"/>
  <c r="X401" i="5" s="1"/>
  <c r="V402" i="5"/>
  <c r="E402" i="5"/>
  <c r="V403" i="5"/>
  <c r="E403" i="5"/>
  <c r="V404" i="5"/>
  <c r="E404" i="5"/>
  <c r="X404" i="5" s="1"/>
  <c r="V405" i="5"/>
  <c r="E405" i="5"/>
  <c r="X405" i="5" s="1"/>
  <c r="V406" i="5"/>
  <c r="E406" i="5"/>
  <c r="V407" i="5"/>
  <c r="E407" i="5"/>
  <c r="V408" i="5"/>
  <c r="E408" i="5"/>
  <c r="X408" i="5" s="1"/>
  <c r="V409" i="5"/>
  <c r="E409" i="5"/>
  <c r="X409" i="5" s="1"/>
  <c r="V410" i="5"/>
  <c r="E410" i="5"/>
  <c r="V411" i="5"/>
  <c r="E411" i="5"/>
  <c r="V412" i="5"/>
  <c r="E412" i="5"/>
  <c r="X412" i="5" s="1"/>
  <c r="V413" i="5"/>
  <c r="E413" i="5"/>
  <c r="X413" i="5" s="1"/>
  <c r="V414" i="5"/>
  <c r="E414" i="5" s="1"/>
  <c r="X414" i="5" s="1"/>
  <c r="V415" i="5"/>
  <c r="E415" i="5"/>
  <c r="V416" i="5"/>
  <c r="E416" i="5"/>
  <c r="X416" i="5" s="1"/>
  <c r="V417" i="5"/>
  <c r="E417" i="5"/>
  <c r="X417" i="5" s="1"/>
  <c r="V418" i="5"/>
  <c r="E418" i="5"/>
  <c r="V419" i="5"/>
  <c r="E419" i="5"/>
  <c r="V420" i="5"/>
  <c r="E420" i="5"/>
  <c r="X420" i="5" s="1"/>
  <c r="V421" i="5"/>
  <c r="E421" i="5"/>
  <c r="X421" i="5" s="1"/>
  <c r="V422" i="5"/>
  <c r="E422" i="5"/>
  <c r="V423" i="5"/>
  <c r="E423" i="5"/>
  <c r="V424" i="5"/>
  <c r="E424" i="5" s="1"/>
  <c r="X424" i="5" s="1"/>
  <c r="V425" i="5"/>
  <c r="E425" i="5"/>
  <c r="X425" i="5" s="1"/>
  <c r="V426" i="5"/>
  <c r="E426" i="5"/>
  <c r="V427" i="5"/>
  <c r="E427" i="5"/>
  <c r="V428" i="5"/>
  <c r="E428" i="5"/>
  <c r="X428" i="5" s="1"/>
  <c r="V429" i="5"/>
  <c r="E429" i="5"/>
  <c r="X429" i="5" s="1"/>
  <c r="V430" i="5"/>
  <c r="E430" i="5"/>
  <c r="V431" i="5"/>
  <c r="E431" i="5"/>
  <c r="V432" i="5"/>
  <c r="E432" i="5" s="1"/>
  <c r="X432" i="5" s="1"/>
  <c r="V433" i="5"/>
  <c r="E433" i="5"/>
  <c r="X433" i="5" s="1"/>
  <c r="V434" i="5"/>
  <c r="E434" i="5"/>
  <c r="V435" i="5"/>
  <c r="E435" i="5"/>
  <c r="V436" i="5"/>
  <c r="E436" i="5"/>
  <c r="X436" i="5" s="1"/>
  <c r="V437" i="5"/>
  <c r="E437" i="5"/>
  <c r="X437" i="5" s="1"/>
  <c r="V438" i="5"/>
  <c r="E438" i="5" s="1"/>
  <c r="X438" i="5" s="1"/>
  <c r="V439" i="5"/>
  <c r="E439" i="5"/>
  <c r="V440" i="5"/>
  <c r="E440" i="5"/>
  <c r="X440" i="5" s="1"/>
  <c r="V441" i="5"/>
  <c r="E441" i="5"/>
  <c r="X441" i="5" s="1"/>
  <c r="V442" i="5"/>
  <c r="E442" i="5"/>
  <c r="V443" i="5"/>
  <c r="E443" i="5"/>
  <c r="V444" i="5"/>
  <c r="E444" i="5"/>
  <c r="X444" i="5" s="1"/>
  <c r="V445" i="5"/>
  <c r="E445" i="5" s="1"/>
  <c r="X445" i="5" s="1"/>
  <c r="V446" i="5"/>
  <c r="E446" i="5" s="1"/>
  <c r="X446" i="5" s="1"/>
  <c r="V447" i="5"/>
  <c r="E447" i="5" s="1"/>
  <c r="X447" i="5" s="1"/>
  <c r="V448" i="5"/>
  <c r="E448" i="5" s="1"/>
  <c r="X448" i="5" s="1"/>
  <c r="V449" i="5"/>
  <c r="E449" i="5"/>
  <c r="X449" i="5" s="1"/>
  <c r="V450" i="5"/>
  <c r="E450" i="5"/>
  <c r="V451" i="5"/>
  <c r="E451" i="5" s="1"/>
  <c r="X451" i="5" s="1"/>
  <c r="V452" i="5"/>
  <c r="E452" i="5"/>
  <c r="X452" i="5" s="1"/>
  <c r="V453" i="5"/>
  <c r="E453" i="5"/>
  <c r="X453" i="5" s="1"/>
  <c r="V454" i="5"/>
  <c r="E454" i="5"/>
  <c r="V455" i="5"/>
  <c r="E455" i="5"/>
  <c r="X455" i="5" s="1"/>
  <c r="V456" i="5"/>
  <c r="E456" i="5"/>
  <c r="V457" i="5"/>
  <c r="E457" i="5"/>
  <c r="X457" i="5" s="1"/>
  <c r="V458" i="5"/>
  <c r="E458" i="5"/>
  <c r="V459" i="5"/>
  <c r="E459" i="5" s="1"/>
  <c r="X459" i="5" s="1"/>
  <c r="V460" i="5"/>
  <c r="E460" i="5" s="1"/>
  <c r="X460" i="5" s="1"/>
  <c r="V461" i="5"/>
  <c r="E461" i="5" s="1"/>
  <c r="X461" i="5" s="1"/>
  <c r="V462" i="5"/>
  <c r="E462" i="5"/>
  <c r="V463" i="5"/>
  <c r="E463" i="5"/>
  <c r="V464" i="5"/>
  <c r="E464" i="5"/>
  <c r="X464" i="5" s="1"/>
  <c r="V465" i="5"/>
  <c r="E465" i="5"/>
  <c r="V466" i="5"/>
  <c r="E466" i="5"/>
  <c r="V467" i="5"/>
  <c r="E467" i="5" s="1"/>
  <c r="X467" i="5" s="1"/>
  <c r="V468" i="5"/>
  <c r="E468" i="5"/>
  <c r="X468" i="5" s="1"/>
  <c r="V469" i="5"/>
  <c r="E469" i="5" s="1"/>
  <c r="X469" i="5" s="1"/>
  <c r="V470" i="5"/>
  <c r="E470" i="5" s="1"/>
  <c r="X470" i="5" s="1"/>
  <c r="V471" i="5"/>
  <c r="E471" i="5"/>
  <c r="X471" i="5" s="1"/>
  <c r="V472" i="5"/>
  <c r="E472" i="5"/>
  <c r="V473" i="5"/>
  <c r="E473" i="5"/>
  <c r="V474" i="5"/>
  <c r="E474" i="5" s="1"/>
  <c r="X474" i="5" s="1"/>
  <c r="V475" i="5"/>
  <c r="E475" i="5"/>
  <c r="V476" i="5"/>
  <c r="E476" i="5"/>
  <c r="X476" i="5" s="1"/>
  <c r="V477" i="5"/>
  <c r="E477" i="5"/>
  <c r="V478" i="5"/>
  <c r="E478" i="5"/>
  <c r="X478" i="5" s="1"/>
  <c r="V479" i="5"/>
  <c r="E479" i="5"/>
  <c r="X479" i="5" s="1"/>
  <c r="V480" i="5"/>
  <c r="E480" i="5"/>
  <c r="X480" i="5" s="1"/>
  <c r="V481" i="5"/>
  <c r="E481" i="5"/>
  <c r="V482" i="5"/>
  <c r="E482" i="5"/>
  <c r="V483" i="5"/>
  <c r="E483" i="5"/>
  <c r="V484" i="5"/>
  <c r="E484" i="5" s="1"/>
  <c r="X484" i="5" s="1"/>
  <c r="V485" i="5"/>
  <c r="E485" i="5"/>
  <c r="V486" i="5"/>
  <c r="E486" i="5"/>
  <c r="V487" i="5"/>
  <c r="E487" i="5"/>
  <c r="X487" i="5" s="1"/>
  <c r="V488" i="5"/>
  <c r="E488" i="5"/>
  <c r="V489" i="5"/>
  <c r="E489" i="5"/>
  <c r="V490" i="5"/>
  <c r="E490" i="5"/>
  <c r="V491" i="5"/>
  <c r="E491" i="5" s="1"/>
  <c r="X491" i="5" s="1"/>
  <c r="V492" i="5"/>
  <c r="E492" i="5"/>
  <c r="X492" i="5" s="1"/>
  <c r="V493" i="5"/>
  <c r="E493" i="5"/>
  <c r="V494" i="5"/>
  <c r="E494" i="5"/>
  <c r="V495" i="5"/>
  <c r="E495" i="5"/>
  <c r="X495" i="5" s="1"/>
  <c r="V496" i="5"/>
  <c r="E496" i="5"/>
  <c r="V497" i="5"/>
  <c r="E497" i="5" s="1"/>
  <c r="X497" i="5" s="1"/>
  <c r="V498" i="5"/>
  <c r="E498" i="5"/>
  <c r="V499" i="5"/>
  <c r="E499" i="5"/>
  <c r="X499" i="5" s="1"/>
  <c r="V500" i="5"/>
  <c r="E500" i="5" s="1"/>
  <c r="X500" i="5" s="1"/>
  <c r="V501" i="5"/>
  <c r="E501" i="5"/>
  <c r="V502" i="5"/>
  <c r="E502" i="5" s="1"/>
  <c r="X502" i="5" s="1"/>
  <c r="V503" i="5"/>
  <c r="E503" i="5"/>
  <c r="V504" i="5"/>
  <c r="E504" i="5" s="1"/>
  <c r="X504" i="5" s="1"/>
  <c r="V505" i="5"/>
  <c r="E505" i="5"/>
  <c r="V506" i="5"/>
  <c r="E506" i="5" s="1"/>
  <c r="X506" i="5" s="1"/>
  <c r="V507" i="5"/>
  <c r="E507" i="5"/>
  <c r="X507" i="5" s="1"/>
  <c r="V508" i="5"/>
  <c r="E508" i="5"/>
  <c r="X508" i="5" s="1"/>
  <c r="V509" i="5"/>
  <c r="E509" i="5" s="1"/>
  <c r="X509" i="5" s="1"/>
  <c r="V510" i="5"/>
  <c r="E510" i="5"/>
  <c r="X510" i="5" s="1"/>
  <c r="V511" i="5"/>
  <c r="E511" i="5"/>
  <c r="X511" i="5" s="1"/>
  <c r="V512" i="5"/>
  <c r="E512" i="5" s="1"/>
  <c r="X512" i="5" s="1"/>
  <c r="V513" i="5"/>
  <c r="E513" i="5"/>
  <c r="V514" i="5"/>
  <c r="E514" i="5" s="1"/>
  <c r="X514" i="5" s="1"/>
  <c r="V515" i="5"/>
  <c r="E515" i="5" s="1"/>
  <c r="X515" i="5" s="1"/>
  <c r="V516" i="5"/>
  <c r="E516" i="5" s="1"/>
  <c r="X516" i="5" s="1"/>
  <c r="V517" i="5"/>
  <c r="E517" i="5"/>
  <c r="V518" i="5"/>
  <c r="E518" i="5" s="1"/>
  <c r="X518" i="5" s="1"/>
  <c r="V519" i="5"/>
  <c r="E519" i="5" s="1"/>
  <c r="X519" i="5" s="1"/>
  <c r="V520" i="5"/>
  <c r="E520" i="5"/>
  <c r="V521" i="5"/>
  <c r="E521" i="5" s="1"/>
  <c r="X521" i="5" s="1"/>
  <c r="V522" i="5"/>
  <c r="E522" i="5"/>
  <c r="V523" i="5"/>
  <c r="E523" i="5" s="1"/>
  <c r="X523" i="5" s="1"/>
  <c r="V524" i="5"/>
  <c r="E524" i="5"/>
  <c r="V525" i="5"/>
  <c r="E525" i="5" s="1"/>
  <c r="X525" i="5" s="1"/>
  <c r="V526" i="5"/>
  <c r="E526" i="5"/>
  <c r="X526" i="5" s="1"/>
  <c r="V527" i="5"/>
  <c r="E527" i="5"/>
  <c r="X527" i="5" s="1"/>
  <c r="V528" i="5"/>
  <c r="E528" i="5" s="1"/>
  <c r="X528" i="5" s="1"/>
  <c r="V529" i="5"/>
  <c r="E529" i="5" s="1"/>
  <c r="X529" i="5" s="1"/>
  <c r="V530" i="5"/>
  <c r="E530" i="5" s="1"/>
  <c r="X530" i="5" s="1"/>
  <c r="V531" i="5"/>
  <c r="E531" i="5" s="1"/>
  <c r="X531" i="5" s="1"/>
  <c r="V532" i="5"/>
  <c r="E532" i="5" s="1"/>
  <c r="X532" i="5" s="1"/>
  <c r="V533" i="5"/>
  <c r="E533" i="5" s="1"/>
  <c r="X533" i="5" s="1"/>
  <c r="V534" i="5"/>
  <c r="E534" i="5" s="1"/>
  <c r="X534" i="5" s="1"/>
  <c r="V535" i="5"/>
  <c r="E535" i="5" s="1"/>
  <c r="X535" i="5" s="1"/>
  <c r="V536" i="5"/>
  <c r="E536" i="5"/>
  <c r="X536" i="5" s="1"/>
  <c r="V537" i="5"/>
  <c r="E537" i="5"/>
  <c r="V538" i="5"/>
  <c r="E538" i="5" s="1"/>
  <c r="X538" i="5" s="1"/>
  <c r="V539" i="5"/>
  <c r="E539" i="5"/>
  <c r="X539" i="5" s="1"/>
  <c r="V540" i="5"/>
  <c r="E540" i="5"/>
  <c r="X540" i="5" s="1"/>
  <c r="V541" i="5"/>
  <c r="E541" i="5" s="1"/>
  <c r="X541" i="5" s="1"/>
  <c r="V542" i="5"/>
  <c r="E542" i="5" s="1"/>
  <c r="X542" i="5" s="1"/>
  <c r="V543" i="5"/>
  <c r="E543" i="5" s="1"/>
  <c r="X543" i="5" s="1"/>
  <c r="V544" i="5"/>
  <c r="E544" i="5"/>
  <c r="X544" i="5" s="1"/>
  <c r="V545" i="5"/>
  <c r="E545" i="5"/>
  <c r="V546" i="5"/>
  <c r="E546" i="5" s="1"/>
  <c r="X546" i="5" s="1"/>
  <c r="V547" i="5"/>
  <c r="E547" i="5" s="1"/>
  <c r="X547" i="5" s="1"/>
  <c r="V548" i="5"/>
  <c r="E548" i="5" s="1"/>
  <c r="X548" i="5" s="1"/>
  <c r="V549" i="5"/>
  <c r="E549" i="5"/>
  <c r="V550" i="5"/>
  <c r="E550" i="5"/>
  <c r="V551" i="5"/>
  <c r="E551" i="5"/>
  <c r="X551" i="5" s="1"/>
  <c r="V552" i="5"/>
  <c r="E552" i="5" s="1"/>
  <c r="X552" i="5" s="1"/>
  <c r="V553" i="5"/>
  <c r="E553" i="5"/>
  <c r="V554" i="5"/>
  <c r="E554" i="5"/>
  <c r="V555" i="5"/>
  <c r="E555" i="5" s="1"/>
  <c r="X555" i="5" s="1"/>
  <c r="V556" i="5"/>
  <c r="E556" i="5"/>
  <c r="V557" i="5"/>
  <c r="E557" i="5" s="1"/>
  <c r="X557" i="5" s="1"/>
  <c r="V558" i="5"/>
  <c r="E558" i="5" s="1"/>
  <c r="X558" i="5" s="1"/>
  <c r="V559" i="5"/>
  <c r="E559" i="5"/>
  <c r="V560" i="5"/>
  <c r="E560" i="5" s="1"/>
  <c r="X560" i="5" s="1"/>
  <c r="V561" i="5"/>
  <c r="E561" i="5" s="1"/>
  <c r="X561" i="5" s="1"/>
  <c r="V562" i="5"/>
  <c r="E562" i="5" s="1"/>
  <c r="X562" i="5" s="1"/>
  <c r="V563" i="5"/>
  <c r="E563" i="5" s="1"/>
  <c r="X563" i="5" s="1"/>
  <c r="V564" i="5"/>
  <c r="E564" i="5"/>
  <c r="X564" i="5" s="1"/>
  <c r="V565" i="5"/>
  <c r="E565" i="5"/>
  <c r="V566" i="5"/>
  <c r="E566" i="5"/>
  <c r="X566" i="5" s="1"/>
  <c r="V567" i="5"/>
  <c r="E567" i="5"/>
  <c r="V568" i="5"/>
  <c r="E568" i="5"/>
  <c r="X568" i="5" s="1"/>
  <c r="V569" i="5"/>
  <c r="E569" i="5"/>
  <c r="V570" i="5"/>
  <c r="E570" i="5" s="1"/>
  <c r="X570" i="5" s="1"/>
  <c r="V571" i="5"/>
  <c r="E571" i="5"/>
  <c r="V572" i="5"/>
  <c r="E572" i="5" s="1"/>
  <c r="X572" i="5" s="1"/>
  <c r="V573" i="5"/>
  <c r="E573" i="5" s="1"/>
  <c r="X573" i="5" s="1"/>
  <c r="V574" i="5"/>
  <c r="E574" i="5" s="1"/>
  <c r="X574" i="5" s="1"/>
  <c r="V575" i="5"/>
  <c r="E575" i="5" s="1"/>
  <c r="X575" i="5" s="1"/>
  <c r="V576" i="5"/>
  <c r="E576" i="5" s="1"/>
  <c r="X576" i="5" s="1"/>
  <c r="V577" i="5"/>
  <c r="E577" i="5" s="1"/>
  <c r="X577" i="5" s="1"/>
  <c r="V578" i="5"/>
  <c r="E578" i="5" s="1"/>
  <c r="X578" i="5" s="1"/>
  <c r="V579" i="5"/>
  <c r="E579" i="5" s="1"/>
  <c r="X579" i="5" s="1"/>
  <c r="V580" i="5"/>
  <c r="E580" i="5" s="1"/>
  <c r="X580" i="5" s="1"/>
  <c r="V581" i="5"/>
  <c r="E581" i="5" s="1"/>
  <c r="X581" i="5" s="1"/>
  <c r="V582" i="5"/>
  <c r="E582" i="5" s="1"/>
  <c r="X582" i="5" s="1"/>
  <c r="V583" i="5"/>
  <c r="E583" i="5" s="1"/>
  <c r="X583" i="5" s="1"/>
  <c r="V584" i="5"/>
  <c r="E584" i="5" s="1"/>
  <c r="X584" i="5" s="1"/>
  <c r="V585" i="5"/>
  <c r="E585" i="5"/>
  <c r="V586" i="5"/>
  <c r="E586" i="5" s="1"/>
  <c r="X586" i="5" s="1"/>
  <c r="V587" i="5"/>
  <c r="E587" i="5"/>
  <c r="V588" i="5"/>
  <c r="E588" i="5"/>
  <c r="V589" i="5"/>
  <c r="E589" i="5"/>
  <c r="V590" i="5"/>
  <c r="E590" i="5"/>
  <c r="X590" i="5" s="1"/>
  <c r="V591" i="5"/>
  <c r="E591" i="5"/>
  <c r="V592" i="5"/>
  <c r="E592" i="5" s="1"/>
  <c r="X592" i="5" s="1"/>
  <c r="V593" i="5"/>
  <c r="E593" i="5"/>
  <c r="V594" i="5"/>
  <c r="E594" i="5"/>
  <c r="X594" i="5" s="1"/>
  <c r="V595" i="5"/>
  <c r="E595" i="5" s="1"/>
  <c r="X595" i="5" s="1"/>
  <c r="V596" i="5"/>
  <c r="E596" i="5" s="1"/>
  <c r="X596" i="5" s="1"/>
  <c r="V597" i="5"/>
  <c r="E597" i="5"/>
  <c r="V598" i="5"/>
  <c r="E598" i="5"/>
  <c r="X598" i="5" s="1"/>
  <c r="V599" i="5"/>
  <c r="E599" i="5" s="1"/>
  <c r="X599" i="5" s="1"/>
  <c r="V600" i="5"/>
  <c r="E600" i="5" s="1"/>
  <c r="X600" i="5" s="1"/>
  <c r="V601" i="5"/>
  <c r="E601" i="5" s="1"/>
  <c r="X601" i="5" s="1"/>
  <c r="V602" i="5"/>
  <c r="E602" i="5" s="1"/>
  <c r="X602" i="5" s="1"/>
  <c r="V603" i="5"/>
  <c r="E603" i="5"/>
  <c r="V604" i="5"/>
  <c r="E604" i="5" s="1"/>
  <c r="X604" i="5" s="1"/>
  <c r="V605" i="5"/>
  <c r="E605" i="5"/>
  <c r="V606" i="5"/>
  <c r="E606" i="5" s="1"/>
  <c r="X606" i="5" s="1"/>
  <c r="V607" i="5"/>
  <c r="E607" i="5"/>
  <c r="V608" i="5"/>
  <c r="E608" i="5" s="1"/>
  <c r="X608" i="5" s="1"/>
  <c r="V609" i="5"/>
  <c r="E609" i="5" s="1"/>
  <c r="X609" i="5" s="1"/>
  <c r="V610" i="5"/>
  <c r="E610" i="5"/>
  <c r="X610" i="5" s="1"/>
  <c r="V611" i="5"/>
  <c r="E611" i="5"/>
  <c r="V612" i="5"/>
  <c r="E612" i="5" s="1"/>
  <c r="X612" i="5" s="1"/>
  <c r="V613" i="5"/>
  <c r="E613" i="5"/>
  <c r="V614" i="5"/>
  <c r="E614" i="5"/>
  <c r="X614" i="5" s="1"/>
  <c r="V615" i="5"/>
  <c r="E615" i="5" s="1"/>
  <c r="X615" i="5" s="1"/>
  <c r="V616" i="5"/>
  <c r="E616" i="5"/>
  <c r="X616" i="5" s="1"/>
  <c r="V617" i="5"/>
  <c r="E617" i="5" s="1"/>
  <c r="X617" i="5" s="1"/>
  <c r="V618" i="5"/>
  <c r="E618" i="5"/>
  <c r="X618" i="5" s="1"/>
  <c r="V619" i="5"/>
  <c r="E619" i="5" s="1"/>
  <c r="X619" i="5" s="1"/>
  <c r="V620" i="5"/>
  <c r="E620" i="5" s="1"/>
  <c r="X620" i="5" s="1"/>
  <c r="V621" i="5"/>
  <c r="E621" i="5" s="1"/>
  <c r="X621" i="5" s="1"/>
  <c r="V622" i="5"/>
  <c r="E622" i="5" s="1"/>
  <c r="X622" i="5" s="1"/>
  <c r="V623" i="5"/>
  <c r="E623" i="5"/>
  <c r="V624" i="5"/>
  <c r="E624" i="5"/>
  <c r="X624" i="5" s="1"/>
  <c r="V625" i="5"/>
  <c r="E625" i="5" s="1"/>
  <c r="X625" i="5" s="1"/>
  <c r="V626" i="5"/>
  <c r="E626" i="5"/>
  <c r="X626" i="5" s="1"/>
  <c r="V627" i="5"/>
  <c r="E627" i="5" s="1"/>
  <c r="X627" i="5" s="1"/>
  <c r="V628" i="5"/>
  <c r="E628" i="5"/>
  <c r="X628" i="5" s="1"/>
  <c r="V629" i="5"/>
  <c r="E629" i="5" s="1"/>
  <c r="X629" i="5" s="1"/>
  <c r="V630" i="5"/>
  <c r="E630" i="5" s="1"/>
  <c r="X630" i="5" s="1"/>
  <c r="V631" i="5"/>
  <c r="E631" i="5" s="1"/>
  <c r="X631" i="5" s="1"/>
  <c r="V632" i="5"/>
  <c r="E632" i="5" s="1"/>
  <c r="X632" i="5" s="1"/>
  <c r="V633" i="5"/>
  <c r="E633" i="5"/>
  <c r="V634" i="5"/>
  <c r="E634" i="5"/>
  <c r="V635" i="5"/>
  <c r="E635" i="5" s="1"/>
  <c r="X635" i="5" s="1"/>
  <c r="V636" i="5"/>
  <c r="E636" i="5" s="1"/>
  <c r="X636" i="5" s="1"/>
  <c r="V637" i="5"/>
  <c r="E637" i="5" s="1"/>
  <c r="X637" i="5" s="1"/>
  <c r="V638" i="5"/>
  <c r="E638" i="5" s="1"/>
  <c r="X638" i="5" s="1"/>
  <c r="V639" i="5"/>
  <c r="E639" i="5" s="1"/>
  <c r="X639" i="5" s="1"/>
  <c r="V640" i="5"/>
  <c r="E640" i="5" s="1"/>
  <c r="X640" i="5" s="1"/>
  <c r="V641" i="5"/>
  <c r="E641" i="5" s="1"/>
  <c r="X641" i="5" s="1"/>
  <c r="V642" i="5"/>
  <c r="E642" i="5" s="1"/>
  <c r="X642" i="5" s="1"/>
  <c r="V643" i="5"/>
  <c r="E643" i="5"/>
  <c r="V644" i="5"/>
  <c r="E644" i="5" s="1"/>
  <c r="X644" i="5" s="1"/>
  <c r="V645" i="5"/>
  <c r="E645" i="5"/>
  <c r="V646" i="5"/>
  <c r="E646" i="5"/>
  <c r="X646" i="5" s="1"/>
  <c r="V647" i="5"/>
  <c r="E647" i="5"/>
  <c r="V648" i="5"/>
  <c r="E648" i="5" s="1"/>
  <c r="X648" i="5" s="1"/>
  <c r="V649" i="5"/>
  <c r="E649" i="5"/>
  <c r="V650" i="5"/>
  <c r="E650" i="5" s="1"/>
  <c r="X650" i="5" s="1"/>
  <c r="V651" i="5"/>
  <c r="E651" i="5" s="1"/>
  <c r="X651" i="5" s="1"/>
  <c r="V652" i="5"/>
  <c r="E652" i="5" s="1"/>
  <c r="X652" i="5" s="1"/>
  <c r="V653" i="5"/>
  <c r="E653" i="5" s="1"/>
  <c r="X653" i="5" s="1"/>
  <c r="V654" i="5"/>
  <c r="E654" i="5"/>
  <c r="X654" i="5" s="1"/>
  <c r="V655" i="5"/>
  <c r="E655" i="5" s="1"/>
  <c r="X655" i="5" s="1"/>
  <c r="V656" i="5"/>
  <c r="E656" i="5" s="1"/>
  <c r="X656" i="5" s="1"/>
  <c r="V657" i="5"/>
  <c r="E657" i="5" s="1"/>
  <c r="X657" i="5" s="1"/>
  <c r="V658" i="5"/>
  <c r="E658" i="5" s="1"/>
  <c r="X658" i="5" s="1"/>
  <c r="V659" i="5"/>
  <c r="E659" i="5" s="1"/>
  <c r="X659" i="5" s="1"/>
  <c r="V660" i="5"/>
  <c r="E660" i="5" s="1"/>
  <c r="X660" i="5" s="1"/>
  <c r="V661" i="5"/>
  <c r="E661" i="5" s="1"/>
  <c r="X661" i="5" s="1"/>
  <c r="V662" i="5"/>
  <c r="E662" i="5" s="1"/>
  <c r="X662" i="5" s="1"/>
  <c r="V663" i="5"/>
  <c r="E663" i="5" s="1"/>
  <c r="X663" i="5" s="1"/>
  <c r="V664" i="5"/>
  <c r="E664" i="5" s="1"/>
  <c r="X664" i="5" s="1"/>
  <c r="V665" i="5"/>
  <c r="E665" i="5"/>
  <c r="V666" i="5"/>
  <c r="E666" i="5"/>
  <c r="X666" i="5" s="1"/>
  <c r="V667" i="5"/>
  <c r="E667" i="5"/>
  <c r="V668" i="5"/>
  <c r="E668" i="5" s="1"/>
  <c r="X668" i="5" s="1"/>
  <c r="V669" i="5"/>
  <c r="E669" i="5"/>
  <c r="V670" i="5"/>
  <c r="E670" i="5"/>
  <c r="V671" i="5"/>
  <c r="E671" i="5" s="1"/>
  <c r="X671" i="5" s="1"/>
  <c r="V672" i="5"/>
  <c r="E672" i="5"/>
  <c r="X672" i="5" s="1"/>
  <c r="V673" i="5"/>
  <c r="E673" i="5"/>
  <c r="V674" i="5"/>
  <c r="E674" i="5" s="1"/>
  <c r="X674" i="5" s="1"/>
  <c r="V675" i="5"/>
  <c r="E675" i="5"/>
  <c r="V676" i="5"/>
  <c r="E676" i="5"/>
  <c r="X676" i="5" s="1"/>
  <c r="V677" i="5"/>
  <c r="E677" i="5"/>
  <c r="V678" i="5"/>
  <c r="E678" i="5"/>
  <c r="V679" i="5"/>
  <c r="E679" i="5" s="1"/>
  <c r="X679" i="5" s="1"/>
  <c r="V680" i="5"/>
  <c r="E680" i="5" s="1"/>
  <c r="X680" i="5" s="1"/>
  <c r="V681" i="5"/>
  <c r="E681" i="5"/>
  <c r="X681" i="5" s="1"/>
  <c r="V682" i="5"/>
  <c r="E682" i="5"/>
  <c r="X682" i="5" s="1"/>
  <c r="V683" i="5"/>
  <c r="E683" i="5"/>
  <c r="X683" i="5" s="1"/>
  <c r="V684" i="5"/>
  <c r="E684" i="5" s="1"/>
  <c r="X684" i="5" s="1"/>
  <c r="V685" i="5"/>
  <c r="E685" i="5" s="1"/>
  <c r="X685" i="5" s="1"/>
  <c r="V686" i="5"/>
  <c r="E686" i="5" s="1"/>
  <c r="X686" i="5" s="1"/>
  <c r="V687" i="5"/>
  <c r="E687" i="5" s="1"/>
  <c r="X687" i="5" s="1"/>
  <c r="V688" i="5"/>
  <c r="E688" i="5"/>
  <c r="X688" i="5" s="1"/>
  <c r="V689" i="5"/>
  <c r="E689" i="5"/>
  <c r="X689" i="5" s="1"/>
  <c r="V690" i="5"/>
  <c r="E690" i="5" s="1"/>
  <c r="X690" i="5" s="1"/>
  <c r="V691" i="5"/>
  <c r="E691" i="5"/>
  <c r="X691" i="5" s="1"/>
  <c r="V692" i="5"/>
  <c r="E692" i="5"/>
  <c r="X692" i="5" s="1"/>
  <c r="V693" i="5"/>
  <c r="E693" i="5"/>
  <c r="X693" i="5" s="1"/>
  <c r="V694" i="5"/>
  <c r="E694" i="5" s="1"/>
  <c r="X694" i="5" s="1"/>
  <c r="V695" i="5"/>
  <c r="E695" i="5" s="1"/>
  <c r="X695" i="5" s="1"/>
  <c r="V696" i="5"/>
  <c r="E696" i="5"/>
  <c r="V697" i="5"/>
  <c r="E697" i="5" s="1"/>
  <c r="X697" i="5" s="1"/>
  <c r="V698" i="5"/>
  <c r="E698" i="5"/>
  <c r="X698" i="5" s="1"/>
  <c r="V699" i="5"/>
  <c r="E699" i="5"/>
  <c r="X699" i="5" s="1"/>
  <c r="V700" i="5"/>
  <c r="E700" i="5" s="1"/>
  <c r="X700" i="5" s="1"/>
  <c r="V701" i="5"/>
  <c r="E701" i="5"/>
  <c r="X701" i="5" s="1"/>
  <c r="V702" i="5"/>
  <c r="E702" i="5" s="1"/>
  <c r="X702" i="5" s="1"/>
  <c r="V703" i="5"/>
  <c r="E703" i="5" s="1"/>
  <c r="X703" i="5" s="1"/>
  <c r="V704" i="5"/>
  <c r="E704" i="5" s="1"/>
  <c r="X704" i="5" s="1"/>
  <c r="V705" i="5"/>
  <c r="E705" i="5" s="1"/>
  <c r="X705" i="5" s="1"/>
  <c r="V706" i="5"/>
  <c r="E706" i="5" s="1"/>
  <c r="X706" i="5" s="1"/>
  <c r="V707" i="5"/>
  <c r="E707" i="5" s="1"/>
  <c r="X707" i="5" s="1"/>
  <c r="V708" i="5"/>
  <c r="E708" i="5" s="1"/>
  <c r="X708" i="5" s="1"/>
  <c r="V709" i="5"/>
  <c r="E709" i="5"/>
  <c r="X709" i="5" s="1"/>
  <c r="V710" i="5"/>
  <c r="E710" i="5"/>
  <c r="X710" i="5" s="1"/>
  <c r="V711" i="5"/>
  <c r="E711" i="5"/>
  <c r="X711" i="5" s="1"/>
  <c r="V712" i="5"/>
  <c r="E712" i="5"/>
  <c r="X712" i="5" s="1"/>
  <c r="V713" i="5"/>
  <c r="E713" i="5" s="1"/>
  <c r="X713" i="5" s="1"/>
  <c r="V714" i="5"/>
  <c r="E714" i="5" s="1"/>
  <c r="X714" i="5" s="1"/>
  <c r="V715" i="5"/>
  <c r="E715" i="5" s="1"/>
  <c r="X715" i="5" s="1"/>
  <c r="V716" i="5"/>
  <c r="E716" i="5"/>
  <c r="X716" i="5" s="1"/>
  <c r="V717" i="5"/>
  <c r="E717" i="5" s="1"/>
  <c r="X717" i="5" s="1"/>
  <c r="V718" i="5"/>
  <c r="E718" i="5" s="1"/>
  <c r="X718" i="5" s="1"/>
  <c r="V719" i="5"/>
  <c r="E719" i="5"/>
  <c r="X719" i="5" s="1"/>
  <c r="V720" i="5"/>
  <c r="E720" i="5"/>
  <c r="X720" i="5" s="1"/>
  <c r="V721" i="5"/>
  <c r="E721" i="5" s="1"/>
  <c r="X721" i="5" s="1"/>
  <c r="V722" i="5"/>
  <c r="E722" i="5" s="1"/>
  <c r="X722" i="5" s="1"/>
  <c r="V723" i="5"/>
  <c r="E723" i="5" s="1"/>
  <c r="X723" i="5" s="1"/>
  <c r="V724" i="5"/>
  <c r="E724" i="5" s="1"/>
  <c r="X724" i="5" s="1"/>
  <c r="V725" i="5"/>
  <c r="E725" i="5" s="1"/>
  <c r="X725" i="5" s="1"/>
  <c r="V726" i="5"/>
  <c r="E726" i="5" s="1"/>
  <c r="X726" i="5" s="1"/>
  <c r="V727" i="5"/>
  <c r="E727" i="5" s="1"/>
  <c r="X727" i="5" s="1"/>
  <c r="V728" i="5"/>
  <c r="E728" i="5" s="1"/>
  <c r="X728" i="5" s="1"/>
  <c r="V729" i="5"/>
  <c r="E729" i="5" s="1"/>
  <c r="X729" i="5" s="1"/>
  <c r="V730" i="5"/>
  <c r="E730" i="5" s="1"/>
  <c r="X730" i="5" s="1"/>
  <c r="V731" i="5"/>
  <c r="E731" i="5"/>
  <c r="X731" i="5" s="1"/>
  <c r="V732" i="5"/>
  <c r="E732" i="5" s="1"/>
  <c r="X732" i="5" s="1"/>
  <c r="V733" i="5"/>
  <c r="E733" i="5" s="1"/>
  <c r="X733" i="5" s="1"/>
  <c r="V734" i="5"/>
  <c r="E734" i="5"/>
  <c r="X734" i="5" s="1"/>
  <c r="V735" i="5"/>
  <c r="E735" i="5"/>
  <c r="X735" i="5" s="1"/>
  <c r="V736" i="5"/>
  <c r="E736" i="5" s="1"/>
  <c r="X736" i="5" s="1"/>
  <c r="V737" i="5"/>
  <c r="E737" i="5"/>
  <c r="X737" i="5" s="1"/>
  <c r="V738" i="5"/>
  <c r="E738" i="5" s="1"/>
  <c r="X738" i="5" s="1"/>
  <c r="V739" i="5"/>
  <c r="E739" i="5" s="1"/>
  <c r="X739" i="5" s="1"/>
  <c r="V740" i="5"/>
  <c r="E740" i="5" s="1"/>
  <c r="X740" i="5" s="1"/>
  <c r="V741" i="5"/>
  <c r="E741" i="5"/>
  <c r="X741" i="5" s="1"/>
  <c r="V742" i="5"/>
  <c r="E742" i="5"/>
  <c r="X742" i="5" s="1"/>
  <c r="V743" i="5"/>
  <c r="E743" i="5" s="1"/>
  <c r="X743" i="5" s="1"/>
  <c r="V744" i="5"/>
  <c r="E744" i="5"/>
  <c r="X744" i="5" s="1"/>
  <c r="V745" i="5"/>
  <c r="E745" i="5"/>
  <c r="X745" i="5" s="1"/>
  <c r="V746" i="5"/>
  <c r="E746" i="5"/>
  <c r="X746" i="5" s="1"/>
  <c r="V747" i="5"/>
  <c r="E747" i="5" s="1"/>
  <c r="X747" i="5" s="1"/>
  <c r="V748" i="5"/>
  <c r="E748" i="5"/>
  <c r="X748" i="5" s="1"/>
  <c r="V749" i="5"/>
  <c r="E749" i="5"/>
  <c r="V750" i="5"/>
  <c r="E750" i="5"/>
  <c r="X750" i="5" s="1"/>
  <c r="V751" i="5"/>
  <c r="E751" i="5"/>
  <c r="X751" i="5" s="1"/>
  <c r="V1018" i="5"/>
  <c r="E1018" i="5"/>
  <c r="X1018" i="5" s="1"/>
  <c r="V1019" i="5"/>
  <c r="E1019" i="5"/>
  <c r="X1019" i="5" s="1"/>
  <c r="V1020" i="5"/>
  <c r="E1020" i="5"/>
  <c r="X1020" i="5" s="1"/>
  <c r="V1021" i="5"/>
  <c r="E1021" i="5"/>
  <c r="V1022" i="5"/>
  <c r="E1022" i="5"/>
  <c r="X1022" i="5" s="1"/>
  <c r="V1023" i="5"/>
  <c r="E1023" i="5"/>
  <c r="X1023" i="5" s="1"/>
  <c r="V1024" i="5"/>
  <c r="E1024" i="5"/>
  <c r="V1025" i="5"/>
  <c r="E1025" i="5"/>
  <c r="X1025" i="5" s="1"/>
  <c r="V1026" i="5"/>
  <c r="E1026" i="5"/>
  <c r="X1026" i="5" s="1"/>
  <c r="V1027" i="5"/>
  <c r="E1027" i="5"/>
  <c r="X1027" i="5" s="1"/>
  <c r="V1028" i="5"/>
  <c r="E1028" i="5"/>
  <c r="V1029" i="5"/>
  <c r="E1029" i="5"/>
  <c r="X1029" i="5" s="1"/>
  <c r="V1030" i="5"/>
  <c r="E1030" i="5"/>
  <c r="X1030" i="5" s="1"/>
  <c r="V1031" i="5"/>
  <c r="E1031" i="5"/>
  <c r="X1031" i="5" s="1"/>
  <c r="V1032" i="5"/>
  <c r="E1032" i="5"/>
  <c r="V1033" i="5"/>
  <c r="E1033" i="5"/>
  <c r="V1034" i="5"/>
  <c r="E1034" i="5"/>
  <c r="X1034" i="5" s="1"/>
  <c r="V1035" i="5"/>
  <c r="E1035" i="5"/>
  <c r="X1035" i="5" s="1"/>
  <c r="V1036" i="5"/>
  <c r="E1036" i="5"/>
  <c r="V1037" i="5"/>
  <c r="E1037" i="5"/>
  <c r="X1037" i="5" s="1"/>
  <c r="V1038" i="5"/>
  <c r="E1038" i="5"/>
  <c r="X1038" i="5" s="1"/>
  <c r="V1039" i="5"/>
  <c r="E1039" i="5"/>
  <c r="V1040" i="5"/>
  <c r="E1040" i="5"/>
  <c r="V1041" i="5"/>
  <c r="E1041" i="5"/>
  <c r="X1041" i="5" s="1"/>
  <c r="V1042" i="5"/>
  <c r="E1042" i="5"/>
  <c r="X1042" i="5" s="1"/>
  <c r="V1043" i="5"/>
  <c r="E1043" i="5"/>
  <c r="X1043" i="5" s="1"/>
  <c r="V1044" i="5"/>
  <c r="E1044" i="5"/>
  <c r="V1045" i="5"/>
  <c r="E1045" i="5"/>
  <c r="X1045" i="5" s="1"/>
  <c r="V1046" i="5"/>
  <c r="E1046" i="5"/>
  <c r="X1046" i="5" s="1"/>
  <c r="V1047" i="5"/>
  <c r="E1047" i="5"/>
  <c r="X1047" i="5" s="1"/>
  <c r="V1048" i="5"/>
  <c r="E1048" i="5"/>
  <c r="V1049" i="5"/>
  <c r="E1049" i="5"/>
  <c r="V1050" i="5"/>
  <c r="E1050" i="5"/>
  <c r="X1050" i="5" s="1"/>
  <c r="V1051" i="5"/>
  <c r="E1051" i="5"/>
  <c r="X1051" i="5" s="1"/>
  <c r="V1052" i="5"/>
  <c r="E1052" i="5"/>
  <c r="V1053" i="5"/>
  <c r="E1053" i="5"/>
  <c r="X1053" i="5" s="1"/>
  <c r="V1054" i="5"/>
  <c r="E1054" i="5"/>
  <c r="X1054" i="5" s="1"/>
  <c r="V1055" i="5"/>
  <c r="E1055" i="5"/>
  <c r="X1055" i="5" s="1"/>
  <c r="V1056" i="5"/>
  <c r="E1056" i="5"/>
  <c r="V1057" i="5"/>
  <c r="E1057" i="5"/>
  <c r="X1057" i="5" s="1"/>
  <c r="V1058" i="5"/>
  <c r="E1058" i="5"/>
  <c r="X1058" i="5" s="1"/>
  <c r="V1059" i="5"/>
  <c r="E1059" i="5"/>
  <c r="X1059" i="5" s="1"/>
  <c r="V1060" i="5"/>
  <c r="E1060" i="5"/>
  <c r="X1060" i="5" s="1"/>
  <c r="V1061" i="5"/>
  <c r="E1061" i="5"/>
  <c r="X1061" i="5" s="1"/>
  <c r="V1062" i="5"/>
  <c r="E1062" i="5"/>
  <c r="X1062" i="5" s="1"/>
  <c r="V1063" i="5"/>
  <c r="E1063" i="5"/>
  <c r="X1063" i="5" s="1"/>
  <c r="V1064" i="5"/>
  <c r="E1064" i="5"/>
  <c r="V1065" i="5"/>
  <c r="E1065" i="5"/>
  <c r="V1066" i="5"/>
  <c r="E1066" i="5"/>
  <c r="X1066" i="5" s="1"/>
  <c r="V1067" i="5"/>
  <c r="E1067" i="5"/>
  <c r="V1068" i="5"/>
  <c r="E1068" i="5"/>
  <c r="V1069" i="5"/>
  <c r="E1069" i="5"/>
  <c r="X1069" i="5" s="1"/>
  <c r="V1070" i="5"/>
  <c r="E1070" i="5"/>
  <c r="X1070" i="5" s="1"/>
  <c r="V1071" i="5"/>
  <c r="E1071" i="5"/>
  <c r="X1071" i="5" s="1"/>
  <c r="V1072" i="5"/>
  <c r="E1072" i="5"/>
  <c r="X1072" i="5" s="1"/>
  <c r="V1073" i="5"/>
  <c r="E1073" i="5"/>
  <c r="X1073" i="5" s="1"/>
  <c r="V1074" i="5"/>
  <c r="E1074" i="5"/>
  <c r="X1074" i="5" s="1"/>
  <c r="V1075" i="5"/>
  <c r="E1075" i="5"/>
  <c r="X1075" i="5" s="1"/>
  <c r="V1076" i="5"/>
  <c r="E1076" i="5"/>
  <c r="V1077" i="5"/>
  <c r="E1077" i="5"/>
  <c r="X1077" i="5" s="1"/>
  <c r="V1078" i="5"/>
  <c r="E1078" i="5"/>
  <c r="X1078" i="5" s="1"/>
  <c r="V1079" i="5"/>
  <c r="E1079" i="5"/>
  <c r="X1079" i="5" s="1"/>
  <c r="V1080" i="5"/>
  <c r="E1080" i="5"/>
  <c r="V1081" i="5"/>
  <c r="E1081" i="5"/>
  <c r="V1082" i="5"/>
  <c r="E1082" i="5"/>
  <c r="X1082" i="5" s="1"/>
  <c r="V1083" i="5"/>
  <c r="E1083" i="5"/>
  <c r="X1083" i="5" s="1"/>
  <c r="V1084" i="5"/>
  <c r="E1084" i="5"/>
  <c r="V1085" i="5"/>
  <c r="E1085" i="5"/>
  <c r="X1085" i="5" s="1"/>
  <c r="V1086" i="5"/>
  <c r="E1086" i="5"/>
  <c r="V1087" i="5"/>
  <c r="E1087" i="5"/>
  <c r="X1087" i="5" s="1"/>
  <c r="V1088" i="5"/>
  <c r="E1088" i="5"/>
  <c r="V1089" i="5"/>
  <c r="E1089" i="5"/>
  <c r="X1089" i="5" s="1"/>
  <c r="V1090" i="5"/>
  <c r="E1090" i="5"/>
  <c r="X1090" i="5" s="1"/>
  <c r="V1091" i="5"/>
  <c r="E1091" i="5"/>
  <c r="X1091" i="5" s="1"/>
  <c r="V1092" i="5"/>
  <c r="E1092" i="5"/>
  <c r="V1093" i="5"/>
  <c r="E1093" i="5"/>
  <c r="X1093" i="5" s="1"/>
  <c r="V1094" i="5"/>
  <c r="E1094" i="5"/>
  <c r="X1094" i="5" s="1"/>
  <c r="V1095" i="5"/>
  <c r="E1095" i="5"/>
  <c r="X1095" i="5" s="1"/>
  <c r="V1096" i="5"/>
  <c r="E1096" i="5"/>
  <c r="V1097" i="5"/>
  <c r="E1097" i="5"/>
  <c r="X1097" i="5" s="1"/>
  <c r="V1098" i="5"/>
  <c r="E1098" i="5"/>
  <c r="X1098" i="5" s="1"/>
  <c r="V1099" i="5"/>
  <c r="E1099" i="5"/>
  <c r="X1099" i="5" s="1"/>
  <c r="V1100" i="5"/>
  <c r="E1100" i="5"/>
  <c r="X1100" i="5" s="1"/>
  <c r="V1101" i="5"/>
  <c r="E1101" i="5"/>
  <c r="X1101" i="5" s="1"/>
  <c r="V1102" i="5"/>
  <c r="E1102" i="5"/>
  <c r="X1102" i="5" s="1"/>
  <c r="V1103" i="5"/>
  <c r="E1103" i="5"/>
  <c r="X1103" i="5" s="1"/>
  <c r="V1104" i="5"/>
  <c r="E1104" i="5"/>
  <c r="V1105" i="5"/>
  <c r="E1105" i="5"/>
  <c r="X1105" i="5" s="1"/>
  <c r="V1106" i="5"/>
  <c r="E1106" i="5"/>
  <c r="X1106" i="5" s="1"/>
  <c r="V1107" i="5"/>
  <c r="E1107" i="5"/>
  <c r="X1107" i="5" s="1"/>
  <c r="V1108" i="5"/>
  <c r="E1108" i="5"/>
  <c r="V1109" i="5"/>
  <c r="E1109" i="5"/>
  <c r="X1109" i="5" s="1"/>
  <c r="V1110" i="5"/>
  <c r="E1110" i="5"/>
  <c r="X1110" i="5" s="1"/>
  <c r="V1111" i="5"/>
  <c r="E1111" i="5"/>
  <c r="X1111" i="5" s="1"/>
  <c r="V1112" i="5"/>
  <c r="E1112" i="5"/>
  <c r="V1113" i="5"/>
  <c r="E1113" i="5"/>
  <c r="X1113" i="5" s="1"/>
  <c r="V1114" i="5"/>
  <c r="E1114" i="5"/>
  <c r="X1114" i="5" s="1"/>
  <c r="V1115" i="5"/>
  <c r="E1115" i="5"/>
  <c r="X1115" i="5" s="1"/>
  <c r="V1116" i="5"/>
  <c r="E1116" i="5"/>
  <c r="V1117" i="5"/>
  <c r="E1117" i="5"/>
  <c r="X1117" i="5" s="1"/>
  <c r="V1118" i="5"/>
  <c r="E1118" i="5"/>
  <c r="X1118" i="5" s="1"/>
  <c r="V1119" i="5"/>
  <c r="E1119" i="5"/>
  <c r="X1119" i="5" s="1"/>
  <c r="V1120" i="5"/>
  <c r="E1120" i="5"/>
  <c r="V1121" i="5"/>
  <c r="E1121" i="5"/>
  <c r="X1121" i="5" s="1"/>
  <c r="V1122" i="5"/>
  <c r="E1122" i="5"/>
  <c r="X1122" i="5" s="1"/>
  <c r="V1123" i="5"/>
  <c r="E1123" i="5"/>
  <c r="X1123" i="5" s="1"/>
  <c r="V1124" i="5"/>
  <c r="E1124" i="5"/>
  <c r="V1125" i="5"/>
  <c r="E1125" i="5"/>
  <c r="X1125" i="5" s="1"/>
  <c r="V1126" i="5"/>
  <c r="E1126" i="5"/>
  <c r="X1126" i="5" s="1"/>
  <c r="V1127" i="5"/>
  <c r="E1127" i="5"/>
  <c r="X1127" i="5" s="1"/>
  <c r="V1128" i="5"/>
  <c r="E1128" i="5"/>
  <c r="V1129" i="5"/>
  <c r="E1129" i="5"/>
  <c r="X1129" i="5" s="1"/>
  <c r="V1130" i="5"/>
  <c r="E1130" i="5"/>
  <c r="X1130" i="5" s="1"/>
  <c r="V1131" i="5"/>
  <c r="E1131" i="5"/>
  <c r="V1132" i="5"/>
  <c r="E1132" i="5"/>
  <c r="X1132" i="5" s="1"/>
  <c r="V1133" i="5"/>
  <c r="E1133" i="5"/>
  <c r="V1134" i="5"/>
  <c r="E1134" i="5"/>
  <c r="V1135" i="5"/>
  <c r="E1135" i="5"/>
  <c r="X1135" i="5" s="1"/>
  <c r="V1136" i="5"/>
  <c r="E1136" i="5"/>
  <c r="X1136" i="5" s="1"/>
  <c r="V1137" i="5"/>
  <c r="E1137" i="5"/>
  <c r="V1138" i="5"/>
  <c r="E1138" i="5"/>
  <c r="X1138" i="5" s="1"/>
  <c r="V1139" i="5"/>
  <c r="E1139" i="5"/>
  <c r="X1139" i="5" s="1"/>
  <c r="V1140" i="5"/>
  <c r="E1140" i="5"/>
  <c r="V1141" i="5"/>
  <c r="E1141" i="5"/>
  <c r="V1142" i="5"/>
  <c r="E1142" i="5"/>
  <c r="X1142" i="5" s="1"/>
  <c r="V1143" i="5"/>
  <c r="E1143" i="5"/>
  <c r="X1143" i="5" s="1"/>
  <c r="V1144" i="5"/>
  <c r="E1144" i="5"/>
  <c r="V1145" i="5"/>
  <c r="E1145" i="5"/>
  <c r="V1146" i="5"/>
  <c r="E1146" i="5"/>
  <c r="V1147" i="5"/>
  <c r="E1147" i="5"/>
  <c r="X1147" i="5" s="1"/>
  <c r="V1148" i="5"/>
  <c r="E1148" i="5"/>
  <c r="X1148" i="5" s="1"/>
  <c r="V1149" i="5"/>
  <c r="E1149" i="5"/>
  <c r="X1149" i="5" s="1"/>
  <c r="V1150" i="5"/>
  <c r="E1150" i="5"/>
  <c r="V1151" i="5"/>
  <c r="E1151" i="5"/>
  <c r="X1151" i="5" s="1"/>
  <c r="V1152" i="5"/>
  <c r="E1152" i="5"/>
  <c r="X1152" i="5" s="1"/>
  <c r="V1153" i="5"/>
  <c r="E1153" i="5"/>
  <c r="V1154" i="5"/>
  <c r="E1154" i="5"/>
  <c r="X1154" i="5" s="1"/>
  <c r="V1155" i="5"/>
  <c r="E1155" i="5"/>
  <c r="X1155" i="5" s="1"/>
  <c r="V1156" i="5"/>
  <c r="E1156" i="5"/>
  <c r="X1156" i="5" s="1"/>
  <c r="V1157" i="5"/>
  <c r="E1157" i="5"/>
  <c r="X1157" i="5" s="1"/>
  <c r="V1158" i="5"/>
  <c r="E1158" i="5"/>
  <c r="V1159" i="5"/>
  <c r="E1159" i="5"/>
  <c r="V1160" i="5"/>
  <c r="E1160" i="5"/>
  <c r="X1160" i="5" s="1"/>
  <c r="V1161" i="5"/>
  <c r="E1161" i="5"/>
  <c r="X1161" i="5" s="1"/>
  <c r="V1162" i="5"/>
  <c r="E1162" i="5"/>
  <c r="V1163" i="5"/>
  <c r="E1163" i="5"/>
  <c r="X1163" i="5" s="1"/>
  <c r="V1164" i="5"/>
  <c r="E1164" i="5"/>
  <c r="V1165" i="5"/>
  <c r="E1165" i="5"/>
  <c r="X1165" i="5" s="1"/>
  <c r="V1166" i="5"/>
  <c r="E1166" i="5"/>
  <c r="X1166" i="5" s="1"/>
  <c r="V1167" i="5"/>
  <c r="E1167" i="5"/>
  <c r="V1168" i="5"/>
  <c r="E1168" i="5"/>
  <c r="X1168" i="5" s="1"/>
  <c r="V1169" i="5"/>
  <c r="E1169" i="5"/>
  <c r="X1169" i="5" s="1"/>
  <c r="V1170" i="5"/>
  <c r="E1170" i="5"/>
  <c r="V1171" i="5"/>
  <c r="E1171" i="5"/>
  <c r="V1172" i="5"/>
  <c r="E1172" i="5"/>
  <c r="X1172" i="5" s="1"/>
  <c r="V1173" i="5"/>
  <c r="E1173" i="5"/>
  <c r="X1173" i="5" s="1"/>
  <c r="V1174" i="5"/>
  <c r="E1174" i="5"/>
  <c r="V1175" i="5"/>
  <c r="E1175" i="5"/>
  <c r="V1176" i="5"/>
  <c r="E1176" i="5"/>
  <c r="X1176" i="5" s="1"/>
  <c r="V1177" i="5"/>
  <c r="E1177" i="5"/>
  <c r="X1177" i="5" s="1"/>
  <c r="V1178" i="5"/>
  <c r="E1178" i="5"/>
  <c r="X1178" i="5" s="1"/>
  <c r="V1179" i="5"/>
  <c r="E1179" i="5"/>
  <c r="V1180" i="5"/>
  <c r="E1180" i="5"/>
  <c r="X1180" i="5" s="1"/>
  <c r="V1181" i="5"/>
  <c r="E1181" i="5"/>
  <c r="X1181" i="5" s="1"/>
  <c r="V1182" i="5"/>
  <c r="E1182" i="5"/>
  <c r="X1182" i="5" s="1"/>
  <c r="V1183" i="5"/>
  <c r="E1183" i="5"/>
  <c r="V1184" i="5"/>
  <c r="E1184" i="5"/>
  <c r="X1184" i="5" s="1"/>
  <c r="V1185" i="5"/>
  <c r="E1185" i="5"/>
  <c r="X1185" i="5" s="1"/>
  <c r="V1186" i="5"/>
  <c r="E1186" i="5"/>
  <c r="X1186" i="5" s="1"/>
  <c r="V1187" i="5"/>
  <c r="E1187" i="5"/>
  <c r="X1187" i="5" s="1"/>
  <c r="V1188" i="5"/>
  <c r="E1188" i="5"/>
  <c r="V1189" i="5"/>
  <c r="E1189" i="5"/>
  <c r="X1189" i="5" s="1"/>
  <c r="V1190" i="5"/>
  <c r="E1190" i="5"/>
  <c r="V1191" i="5"/>
  <c r="E1191" i="5"/>
  <c r="V1192" i="5"/>
  <c r="E1192" i="5"/>
  <c r="X1192" i="5" s="1"/>
  <c r="V1193" i="5"/>
  <c r="E1193" i="5"/>
  <c r="X1193" i="5" s="1"/>
  <c r="V1194" i="5"/>
  <c r="E1194" i="5"/>
  <c r="V1195" i="5"/>
  <c r="E1195" i="5"/>
  <c r="V1196" i="5"/>
  <c r="E1196" i="5"/>
  <c r="V1197" i="5"/>
  <c r="E1197" i="5"/>
  <c r="X1197" i="5" s="1"/>
  <c r="V1198" i="5"/>
  <c r="E1198" i="5"/>
  <c r="V1199" i="5"/>
  <c r="E1199" i="5"/>
  <c r="X1199" i="5" s="1"/>
  <c r="V1200" i="5"/>
  <c r="E1200" i="5"/>
  <c r="X1200" i="5" s="1"/>
  <c r="V1201" i="5"/>
  <c r="E1201" i="5"/>
  <c r="X1201" i="5" s="1"/>
  <c r="V1202" i="5"/>
  <c r="E1202" i="5"/>
  <c r="V1203" i="5"/>
  <c r="E1203" i="5"/>
  <c r="V1204" i="5"/>
  <c r="E1204" i="5"/>
  <c r="X1204" i="5" s="1"/>
  <c r="V1205" i="5"/>
  <c r="E1205" i="5"/>
  <c r="X1205" i="5" s="1"/>
  <c r="V1206" i="5"/>
  <c r="E1206" i="5"/>
  <c r="V1207" i="5"/>
  <c r="E1207" i="5"/>
  <c r="V1208" i="5"/>
  <c r="E1208" i="5"/>
  <c r="X1208" i="5" s="1"/>
  <c r="V1209" i="5"/>
  <c r="E1209" i="5"/>
  <c r="X1209" i="5" s="1"/>
  <c r="V1210" i="5"/>
  <c r="E1210" i="5"/>
  <c r="X1210" i="5" s="1"/>
  <c r="V1211" i="5"/>
  <c r="E1211" i="5"/>
  <c r="V1212" i="5"/>
  <c r="E1212" i="5"/>
  <c r="X1212" i="5" s="1"/>
  <c r="V1213" i="5"/>
  <c r="E1213" i="5"/>
  <c r="X1213" i="5" s="1"/>
  <c r="V1214" i="5"/>
  <c r="E1214" i="5"/>
  <c r="X1214" i="5" s="1"/>
  <c r="V1215" i="5"/>
  <c r="E1215" i="5"/>
  <c r="V1216" i="5"/>
  <c r="E1216" i="5"/>
  <c r="X1216" i="5" s="1"/>
  <c r="V1217" i="5"/>
  <c r="E1217" i="5"/>
  <c r="X1217" i="5" s="1"/>
  <c r="V1218" i="5"/>
  <c r="E1218" i="5"/>
  <c r="X1218" i="5" s="1"/>
  <c r="V1219" i="5"/>
  <c r="E1219" i="5"/>
  <c r="X1219" i="5" s="1"/>
  <c r="V1220" i="5"/>
  <c r="E1220" i="5"/>
  <c r="X1220" i="5" s="1"/>
  <c r="V1221" i="5"/>
  <c r="E1221" i="5"/>
  <c r="X1221" i="5" s="1"/>
  <c r="V1222" i="5"/>
  <c r="E1222" i="5"/>
  <c r="V1223" i="5"/>
  <c r="E1223" i="5"/>
  <c r="X1223" i="5" s="1"/>
  <c r="V1224" i="5"/>
  <c r="E1224" i="5"/>
  <c r="X1224" i="5" s="1"/>
  <c r="V1225" i="5"/>
  <c r="E1225" i="5"/>
  <c r="X1225" i="5" s="1"/>
  <c r="V1226" i="5"/>
  <c r="E1226" i="5"/>
  <c r="V1227" i="5"/>
  <c r="E1227" i="5"/>
  <c r="X1227" i="5" s="1"/>
  <c r="V1228" i="5"/>
  <c r="E1228" i="5"/>
  <c r="V1229" i="5"/>
  <c r="E1229" i="5"/>
  <c r="X1229" i="5" s="1"/>
  <c r="V1230" i="5"/>
  <c r="E1230" i="5"/>
  <c r="X1230" i="5" s="1"/>
  <c r="V1231" i="5"/>
  <c r="E1231" i="5"/>
  <c r="V1232" i="5"/>
  <c r="E1232" i="5"/>
  <c r="X1232" i="5" s="1"/>
  <c r="V1233" i="5"/>
  <c r="E1233" i="5"/>
  <c r="X1233" i="5" s="1"/>
  <c r="V1234" i="5"/>
  <c r="E1234" i="5"/>
  <c r="V1235" i="5"/>
  <c r="E1235" i="5"/>
  <c r="V1236" i="5"/>
  <c r="E1236" i="5"/>
  <c r="X1236" i="5" s="1"/>
  <c r="V1237" i="5"/>
  <c r="E1237" i="5"/>
  <c r="X1237" i="5" s="1"/>
  <c r="V1238" i="5"/>
  <c r="E1238" i="5"/>
  <c r="V1239" i="5"/>
  <c r="E1239" i="5"/>
  <c r="V1240" i="5"/>
  <c r="E1240" i="5"/>
  <c r="X1240" i="5" s="1"/>
  <c r="V1241" i="5"/>
  <c r="E1241" i="5"/>
  <c r="X1241" i="5" s="1"/>
  <c r="V1242" i="5"/>
  <c r="E1242" i="5"/>
  <c r="X1242" i="5" s="1"/>
  <c r="V1243" i="5"/>
  <c r="E1243" i="5"/>
  <c r="V1244" i="5"/>
  <c r="E1244" i="5"/>
  <c r="V1245" i="5"/>
  <c r="E1245" i="5"/>
  <c r="X1245" i="5" s="1"/>
  <c r="V1246" i="5"/>
  <c r="E1246" i="5"/>
  <c r="X1246" i="5" s="1"/>
  <c r="V1247" i="5"/>
  <c r="E1247" i="5"/>
  <c r="X1247" i="5" s="1"/>
  <c r="V1248" i="5"/>
  <c r="E1248" i="5"/>
  <c r="X1248" i="5" s="1"/>
  <c r="V1249" i="5"/>
  <c r="E1249" i="5"/>
  <c r="X1249" i="5" s="1"/>
  <c r="V1250" i="5"/>
  <c r="E1250" i="5"/>
  <c r="X1250" i="5" s="1"/>
  <c r="V1251" i="5"/>
  <c r="E1251" i="5"/>
  <c r="X1251" i="5" s="1"/>
  <c r="V1252" i="5"/>
  <c r="E1252" i="5"/>
  <c r="X1252" i="5" s="1"/>
  <c r="V1253" i="5"/>
  <c r="E1253" i="5"/>
  <c r="V1254" i="5"/>
  <c r="E1254" i="5"/>
  <c r="V1255" i="5"/>
  <c r="E1255" i="5"/>
  <c r="V1256" i="5"/>
  <c r="E1256" i="5"/>
  <c r="X1256" i="5" s="1"/>
  <c r="V1257" i="5"/>
  <c r="E1257" i="5"/>
  <c r="X1257" i="5" s="1"/>
  <c r="V1258" i="5"/>
  <c r="E1258" i="5"/>
  <c r="V1259" i="5"/>
  <c r="E1259" i="5"/>
  <c r="V1260" i="5"/>
  <c r="E1260" i="5"/>
  <c r="X1260" i="5" s="1"/>
  <c r="V1261" i="5"/>
  <c r="E1261" i="5"/>
  <c r="X1261" i="5" s="1"/>
  <c r="V1262" i="5"/>
  <c r="E1262" i="5"/>
  <c r="V1263" i="5"/>
  <c r="E1263" i="5"/>
  <c r="V1264" i="5"/>
  <c r="E1264" i="5"/>
  <c r="X1264" i="5" s="1"/>
  <c r="V1265" i="5"/>
  <c r="E1265" i="5"/>
  <c r="X1265" i="5" s="1"/>
  <c r="V1266" i="5"/>
  <c r="E1266" i="5"/>
  <c r="V1267" i="5"/>
  <c r="E1267" i="5"/>
  <c r="V1268" i="5"/>
  <c r="E1268" i="5"/>
  <c r="X1268" i="5" s="1"/>
  <c r="V1269" i="5"/>
  <c r="E1269" i="5"/>
  <c r="X1269" i="5" s="1"/>
  <c r="V1270" i="5"/>
  <c r="E1270" i="5"/>
  <c r="V1271" i="5"/>
  <c r="E1271" i="5"/>
  <c r="V1272" i="5"/>
  <c r="E1272" i="5"/>
  <c r="V1273" i="5"/>
  <c r="E1273" i="5"/>
  <c r="X1273" i="5" s="1"/>
  <c r="V1274" i="5"/>
  <c r="E1274" i="5"/>
  <c r="V1275" i="5"/>
  <c r="E1275" i="5"/>
  <c r="V1276" i="5"/>
  <c r="E1276" i="5"/>
  <c r="X1276" i="5" s="1"/>
  <c r="V1277" i="5"/>
  <c r="E1277" i="5"/>
  <c r="X1277" i="5" s="1"/>
  <c r="V1278" i="5"/>
  <c r="E1278" i="5"/>
  <c r="V1279" i="5"/>
  <c r="E1279" i="5"/>
  <c r="V1280" i="5"/>
  <c r="E1280" i="5"/>
  <c r="X1280" i="5" s="1"/>
  <c r="V1281" i="5"/>
  <c r="E1281" i="5"/>
  <c r="X1281" i="5" s="1"/>
  <c r="V1282" i="5"/>
  <c r="E1282" i="5"/>
  <c r="V1283" i="5"/>
  <c r="E1283" i="5"/>
  <c r="X1283" i="5" s="1"/>
  <c r="V1284" i="5"/>
  <c r="E1284" i="5"/>
  <c r="X1284" i="5" s="1"/>
  <c r="V1285" i="5"/>
  <c r="E1285" i="5"/>
  <c r="V1286" i="5"/>
  <c r="E1286" i="5"/>
  <c r="V1287" i="5"/>
  <c r="E1287" i="5"/>
  <c r="V1288" i="5"/>
  <c r="E1288" i="5"/>
  <c r="X1288" i="5" s="1"/>
  <c r="V1289" i="5"/>
  <c r="E1289" i="5"/>
  <c r="V1290" i="5"/>
  <c r="E1290" i="5"/>
  <c r="V1291" i="5"/>
  <c r="E1291" i="5"/>
  <c r="V1292" i="5"/>
  <c r="E1292" i="5"/>
  <c r="V1293" i="5"/>
  <c r="E1293" i="5"/>
  <c r="X1293" i="5" s="1"/>
  <c r="V1294" i="5"/>
  <c r="E1294" i="5"/>
  <c r="V1295" i="5"/>
  <c r="E1295" i="5"/>
  <c r="V1296" i="5"/>
  <c r="E1296" i="5"/>
  <c r="X1296" i="5" s="1"/>
  <c r="V1297" i="5"/>
  <c r="E1297" i="5"/>
  <c r="V1298" i="5"/>
  <c r="E1298" i="5"/>
  <c r="V1299" i="5"/>
  <c r="E1299" i="5"/>
  <c r="V1300" i="5"/>
  <c r="E1300" i="5"/>
  <c r="X1300" i="5" s="1"/>
  <c r="V1301" i="5"/>
  <c r="E1301" i="5"/>
  <c r="X1301" i="5" s="1"/>
  <c r="V1302" i="5"/>
  <c r="E1302" i="5"/>
  <c r="V1303" i="5"/>
  <c r="E1303" i="5"/>
  <c r="V1304" i="5"/>
  <c r="E1304" i="5"/>
  <c r="V1305" i="5"/>
  <c r="E1305" i="5"/>
  <c r="X1305" i="5" s="1"/>
  <c r="V1306" i="5"/>
  <c r="E1306" i="5"/>
  <c r="V1307" i="5"/>
  <c r="E1307" i="5"/>
  <c r="V1308" i="5"/>
  <c r="E1308" i="5"/>
  <c r="V1309" i="5"/>
  <c r="E1309" i="5"/>
  <c r="X1309" i="5" s="1"/>
  <c r="V1310" i="5"/>
  <c r="E1310" i="5"/>
  <c r="V1311" i="5"/>
  <c r="E1311" i="5"/>
  <c r="V1312" i="5"/>
  <c r="E1312" i="5"/>
  <c r="X1312" i="5" s="1"/>
  <c r="V1313" i="5"/>
  <c r="E1313" i="5"/>
  <c r="V1314" i="5"/>
  <c r="E1314" i="5"/>
  <c r="V1315" i="5"/>
  <c r="E1315" i="5"/>
  <c r="X1315" i="5" s="1"/>
  <c r="V1316" i="5"/>
  <c r="E1316" i="5"/>
  <c r="X1316" i="5" s="1"/>
  <c r="V1317" i="5"/>
  <c r="E1317" i="5"/>
  <c r="V1318" i="5"/>
  <c r="E1318" i="5"/>
  <c r="V1319" i="5"/>
  <c r="E1319" i="5"/>
  <c r="V1320" i="5"/>
  <c r="E1320" i="5"/>
  <c r="V1321" i="5"/>
  <c r="E1321" i="5"/>
  <c r="X1321" i="5" s="1"/>
  <c r="V1322" i="5"/>
  <c r="E1322" i="5"/>
  <c r="V1323" i="5"/>
  <c r="E1323" i="5"/>
  <c r="V1324" i="5"/>
  <c r="E1324" i="5"/>
  <c r="X1324" i="5" s="1"/>
  <c r="V1325" i="5"/>
  <c r="E1325" i="5"/>
  <c r="V1326" i="5"/>
  <c r="E1326" i="5"/>
  <c r="V1327" i="5"/>
  <c r="E1327" i="5"/>
  <c r="X1327" i="5" s="1"/>
  <c r="V1328" i="5"/>
  <c r="E1328" i="5"/>
  <c r="X1328" i="5" s="1"/>
  <c r="V1329" i="5"/>
  <c r="E1329" i="5"/>
  <c r="V1330" i="5"/>
  <c r="E1330" i="5"/>
  <c r="V1331" i="5"/>
  <c r="E1331" i="5"/>
  <c r="V1332" i="5"/>
  <c r="E1332" i="5"/>
  <c r="X1332" i="5" s="1"/>
  <c r="V1333" i="5"/>
  <c r="E1333" i="5"/>
  <c r="X1333" i="5" s="1"/>
  <c r="V1334" i="5"/>
  <c r="E1334" i="5"/>
  <c r="V1335" i="5"/>
  <c r="E1335" i="5"/>
  <c r="V1336" i="5"/>
  <c r="E1336" i="5"/>
  <c r="X1336" i="5" s="1"/>
  <c r="V1337" i="5"/>
  <c r="E1337" i="5"/>
  <c r="X1337" i="5" s="1"/>
  <c r="V1338" i="5"/>
  <c r="E1338" i="5"/>
  <c r="V1339" i="5"/>
  <c r="E1339" i="5"/>
  <c r="V1340" i="5"/>
  <c r="E1340" i="5"/>
  <c r="V1341" i="5"/>
  <c r="E1341" i="5"/>
  <c r="X1341" i="5" s="1"/>
  <c r="V1342" i="5"/>
  <c r="E1342" i="5"/>
  <c r="X1342" i="5" s="1"/>
  <c r="V1343" i="5"/>
  <c r="E1343" i="5"/>
  <c r="X1343" i="5" s="1"/>
  <c r="V1344" i="5"/>
  <c r="E1344" i="5"/>
  <c r="X1344" i="5" s="1"/>
  <c r="V1345" i="5"/>
  <c r="E1345" i="5"/>
  <c r="X1345" i="5" s="1"/>
  <c r="V1346" i="5"/>
  <c r="E1346" i="5"/>
  <c r="V1347" i="5"/>
  <c r="E1347" i="5"/>
  <c r="V1348" i="5"/>
  <c r="E1348" i="5"/>
  <c r="V1349" i="5"/>
  <c r="E1349" i="5"/>
  <c r="X1349" i="5" s="1"/>
  <c r="V1350" i="5"/>
  <c r="E1350" i="5"/>
  <c r="V1351" i="5"/>
  <c r="E1351" i="5"/>
  <c r="X1351" i="5" s="1"/>
  <c r="V1352" i="5"/>
  <c r="E1352" i="5"/>
  <c r="V1353" i="5"/>
  <c r="E1353" i="5"/>
  <c r="X1353" i="5" s="1"/>
  <c r="V1354" i="5"/>
  <c r="E1354" i="5"/>
  <c r="X1354" i="5" s="1"/>
  <c r="V1355" i="5"/>
  <c r="E1355" i="5"/>
  <c r="X1355" i="5" s="1"/>
  <c r="V1356" i="5"/>
  <c r="E1356" i="5"/>
  <c r="X1356" i="5" s="1"/>
  <c r="V1357" i="5"/>
  <c r="E1357" i="5"/>
  <c r="X1357" i="5" s="1"/>
  <c r="V1358" i="5"/>
  <c r="E1358" i="5"/>
  <c r="V1359" i="5"/>
  <c r="E1359" i="5"/>
  <c r="V1360" i="5"/>
  <c r="E1360" i="5"/>
  <c r="V1361" i="5"/>
  <c r="E1361" i="5"/>
  <c r="X1361" i="5" s="1"/>
  <c r="V1362" i="5"/>
  <c r="E1362" i="5"/>
  <c r="V1363" i="5"/>
  <c r="E1363" i="5"/>
  <c r="X1363" i="5" s="1"/>
  <c r="V1364" i="5"/>
  <c r="E1364" i="5"/>
  <c r="X1364" i="5" s="1"/>
  <c r="V1365" i="5"/>
  <c r="E1365" i="5"/>
  <c r="X1365" i="5" s="1"/>
  <c r="V1366" i="5"/>
  <c r="E1366" i="5"/>
  <c r="V1367" i="5"/>
  <c r="E1367" i="5"/>
  <c r="X1367" i="5" s="1"/>
  <c r="V1368" i="5"/>
  <c r="E1368" i="5"/>
  <c r="V1369" i="5"/>
  <c r="E1369" i="5"/>
  <c r="X1369" i="5" s="1"/>
  <c r="V1370" i="5"/>
  <c r="E1370" i="5"/>
  <c r="V1371" i="5"/>
  <c r="E1371" i="5"/>
  <c r="X1371" i="5" s="1"/>
  <c r="V1372" i="5"/>
  <c r="E1372" i="5"/>
  <c r="X1372" i="5" s="1"/>
  <c r="V1373" i="5"/>
  <c r="E1373" i="5"/>
  <c r="X1373" i="5" s="1"/>
  <c r="V1374" i="5"/>
  <c r="E1374" i="5"/>
  <c r="V1375" i="5"/>
  <c r="E1375" i="5"/>
  <c r="V1376" i="5"/>
  <c r="E1376" i="5"/>
  <c r="V1377" i="5"/>
  <c r="E1377" i="5"/>
  <c r="X1377" i="5" s="1"/>
  <c r="V1378" i="5"/>
  <c r="E1378" i="5"/>
  <c r="V1379" i="5"/>
  <c r="E1379" i="5"/>
  <c r="X1379" i="5" s="1"/>
  <c r="V1380" i="5"/>
  <c r="E1380" i="5"/>
  <c r="X1380" i="5" s="1"/>
  <c r="V1381" i="5"/>
  <c r="E1381" i="5"/>
  <c r="V1382" i="5"/>
  <c r="E1382" i="5"/>
  <c r="V1383" i="5"/>
  <c r="E1383" i="5"/>
  <c r="X1383" i="5" s="1"/>
  <c r="V1384" i="5"/>
  <c r="E1384" i="5"/>
  <c r="V1385" i="5"/>
  <c r="E1385" i="5"/>
  <c r="V1386" i="5"/>
  <c r="E1386" i="5"/>
  <c r="V1387" i="5"/>
  <c r="E1387" i="5"/>
  <c r="X1387" i="5" s="1"/>
  <c r="V1388" i="5"/>
  <c r="E1388" i="5"/>
  <c r="V1389" i="5"/>
  <c r="E1389" i="5"/>
  <c r="X1389" i="5" s="1"/>
  <c r="V1390" i="5"/>
  <c r="E1390" i="5"/>
  <c r="X1390" i="5" s="1"/>
  <c r="V1391" i="5"/>
  <c r="E1391" i="5"/>
  <c r="V1392" i="5"/>
  <c r="E1392" i="5"/>
  <c r="V1393" i="5"/>
  <c r="E1393" i="5"/>
  <c r="X1393" i="5" s="1"/>
  <c r="V1394" i="5"/>
  <c r="E1394" i="5"/>
  <c r="V1395" i="5"/>
  <c r="E1395" i="5"/>
  <c r="X1395" i="5" s="1"/>
  <c r="V1396" i="5"/>
  <c r="E1396" i="5"/>
  <c r="X1396" i="5" s="1"/>
  <c r="V1397" i="5"/>
  <c r="E1397" i="5"/>
  <c r="X1397" i="5" s="1"/>
  <c r="V1398" i="5"/>
  <c r="E1398" i="5"/>
  <c r="V1399" i="5"/>
  <c r="E1399" i="5"/>
  <c r="V1400" i="5"/>
  <c r="E1400" i="5"/>
  <c r="V1401" i="5"/>
  <c r="E1401" i="5"/>
  <c r="V1402" i="5"/>
  <c r="E1402" i="5"/>
  <c r="X1402" i="5" s="1"/>
  <c r="V1403" i="5"/>
  <c r="E1403" i="5"/>
  <c r="V1404" i="5"/>
  <c r="E1404" i="5"/>
  <c r="X1404" i="5" s="1"/>
  <c r="V1405" i="5"/>
  <c r="E1405" i="5"/>
  <c r="V1406" i="5"/>
  <c r="E1406" i="5"/>
  <c r="X1406" i="5" s="1"/>
  <c r="V1407" i="5"/>
  <c r="E1407" i="5"/>
  <c r="V1408" i="5"/>
  <c r="E1408" i="5"/>
  <c r="X1408" i="5" s="1"/>
  <c r="V1409" i="5"/>
  <c r="E1409" i="5"/>
  <c r="V1410" i="5"/>
  <c r="E1410" i="5"/>
  <c r="X1410" i="5" s="1"/>
  <c r="V1411" i="5"/>
  <c r="E1411" i="5"/>
  <c r="X1411" i="5" s="1"/>
  <c r="V1412" i="5"/>
  <c r="E1412" i="5"/>
  <c r="X1412" i="5" s="1"/>
  <c r="V1413" i="5"/>
  <c r="E1413" i="5"/>
  <c r="V1414" i="5"/>
  <c r="E1414" i="5"/>
  <c r="X1414" i="5" s="1"/>
  <c r="V1415" i="5"/>
  <c r="E1415" i="5"/>
  <c r="V1416" i="5"/>
  <c r="E1416" i="5"/>
  <c r="X1416" i="5" s="1"/>
  <c r="V1417" i="5"/>
  <c r="E1417" i="5"/>
  <c r="V1418" i="5"/>
  <c r="E1418" i="5"/>
  <c r="X1418" i="5" s="1"/>
  <c r="V1419" i="5"/>
  <c r="E1419" i="5"/>
  <c r="X1419" i="5" s="1"/>
  <c r="V1420" i="5"/>
  <c r="E1420" i="5"/>
  <c r="V1421" i="5"/>
  <c r="E1421" i="5"/>
  <c r="V1422" i="5"/>
  <c r="E1422" i="5"/>
  <c r="X1422" i="5" s="1"/>
  <c r="V1423" i="5"/>
  <c r="E1423" i="5"/>
  <c r="X1423" i="5" s="1"/>
  <c r="V1424" i="5"/>
  <c r="E1424" i="5"/>
  <c r="X1424" i="5" s="1"/>
  <c r="V1425" i="5"/>
  <c r="E1425" i="5"/>
  <c r="V1426" i="5"/>
  <c r="E1426" i="5"/>
  <c r="V1427" i="5"/>
  <c r="E1427" i="5"/>
  <c r="X1427" i="5" s="1"/>
  <c r="V1428" i="5"/>
  <c r="E1428" i="5"/>
  <c r="V1429" i="5"/>
  <c r="E1429" i="5"/>
  <c r="X1429" i="5" s="1"/>
  <c r="V1430" i="5"/>
  <c r="E1430" i="5"/>
  <c r="X1430" i="5" s="1"/>
  <c r="V1431" i="5"/>
  <c r="E1431" i="5"/>
  <c r="X1431" i="5" s="1"/>
  <c r="V1432" i="5"/>
  <c r="E1432" i="5"/>
  <c r="X1432" i="5" s="1"/>
  <c r="V1433" i="5"/>
  <c r="E1433" i="5"/>
  <c r="V1434" i="5"/>
  <c r="E1434" i="5"/>
  <c r="V1435" i="5"/>
  <c r="E1435" i="5"/>
  <c r="X1435" i="5" s="1"/>
  <c r="V1436" i="5"/>
  <c r="E1436" i="5"/>
  <c r="V1437" i="5"/>
  <c r="E1437" i="5"/>
  <c r="V1438" i="5"/>
  <c r="E1438" i="5"/>
  <c r="X1438" i="5" s="1"/>
  <c r="V1439" i="5"/>
  <c r="E1439" i="5"/>
  <c r="X1439" i="5" s="1"/>
  <c r="V1440" i="5"/>
  <c r="E1440" i="5"/>
  <c r="X1440" i="5" s="1"/>
  <c r="V1441" i="5"/>
  <c r="E1441" i="5"/>
  <c r="V1442" i="5"/>
  <c r="E1442" i="5"/>
  <c r="X1442" i="5" s="1"/>
  <c r="V1443" i="5"/>
  <c r="E1443" i="5"/>
  <c r="X1443" i="5" s="1"/>
  <c r="V1444" i="5"/>
  <c r="E1444" i="5"/>
  <c r="V1445" i="5"/>
  <c r="E1445" i="5"/>
  <c r="V1446" i="5"/>
  <c r="E1446" i="5"/>
  <c r="X1446" i="5" s="1"/>
  <c r="V1447" i="5"/>
  <c r="E1447" i="5"/>
  <c r="X1447" i="5" s="1"/>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V1457" i="5"/>
  <c r="E1457" i="5"/>
  <c r="V1458" i="5"/>
  <c r="E1458" i="5"/>
  <c r="X1458" i="5" s="1"/>
  <c r="V1459" i="5"/>
  <c r="E1459" i="5"/>
  <c r="X1459" i="5" s="1"/>
  <c r="V1460" i="5"/>
  <c r="E1460" i="5"/>
  <c r="X1460" i="5" s="1"/>
  <c r="V1461" i="5"/>
  <c r="E1461" i="5"/>
  <c r="V1462" i="5"/>
  <c r="E1462" i="5"/>
  <c r="X1462" i="5" s="1"/>
  <c r="V1463" i="5"/>
  <c r="E1463" i="5"/>
  <c r="X1463" i="5" s="1"/>
  <c r="V1464" i="5"/>
  <c r="E1464" i="5"/>
  <c r="X1464" i="5" s="1"/>
  <c r="V1465" i="5"/>
  <c r="E1465" i="5"/>
  <c r="X1465" i="5" s="1"/>
  <c r="V1466" i="5"/>
  <c r="E1466" i="5"/>
  <c r="X1466" i="5" s="1"/>
  <c r="V1467" i="5"/>
  <c r="E1467" i="5"/>
  <c r="X1467" i="5" s="1"/>
  <c r="V1468" i="5"/>
  <c r="E1468" i="5"/>
  <c r="X1468" i="5" s="1"/>
  <c r="V1469" i="5"/>
  <c r="E1469" i="5"/>
  <c r="X1469" i="5" s="1"/>
  <c r="V1470" i="5"/>
  <c r="E1470" i="5"/>
  <c r="X1470" i="5" s="1"/>
  <c r="V1471" i="5"/>
  <c r="E1471" i="5"/>
  <c r="V1472" i="5"/>
  <c r="E1472" i="5"/>
  <c r="V1473" i="5"/>
  <c r="E1473" i="5"/>
  <c r="V1474" i="5"/>
  <c r="E1474" i="5"/>
  <c r="X1474" i="5" s="1"/>
  <c r="V1475" i="5"/>
  <c r="E1475" i="5"/>
  <c r="X1475" i="5" s="1"/>
  <c r="V1476" i="5"/>
  <c r="E1476" i="5"/>
  <c r="V1477" i="5"/>
  <c r="E1477" i="5"/>
  <c r="V1478" i="5"/>
  <c r="E1478" i="5"/>
  <c r="X1478" i="5" s="1"/>
  <c r="V1479" i="5"/>
  <c r="E1479" i="5"/>
  <c r="X1479" i="5" s="1"/>
  <c r="V1480" i="5"/>
  <c r="E1480" i="5"/>
  <c r="X1480" i="5" s="1"/>
  <c r="V1481" i="5"/>
  <c r="E1481" i="5"/>
  <c r="X1481" i="5" s="1"/>
  <c r="V1482" i="5"/>
  <c r="E1482" i="5"/>
  <c r="X1482" i="5" s="1"/>
  <c r="V1483" i="5"/>
  <c r="E1483" i="5"/>
  <c r="X1483" i="5" s="1"/>
  <c r="V1484" i="5"/>
  <c r="E1484" i="5"/>
  <c r="X1484" i="5" s="1"/>
  <c r="V1485" i="5"/>
  <c r="E1485" i="5"/>
  <c r="V1486" i="5"/>
  <c r="E1486" i="5"/>
  <c r="X1486" i="5" s="1"/>
  <c r="V1487" i="5"/>
  <c r="E1487" i="5" s="1"/>
  <c r="X1487" i="5" s="1"/>
  <c r="V1488" i="5"/>
  <c r="E1488" i="5" s="1"/>
  <c r="X1488" i="5" s="1"/>
  <c r="V1489" i="5"/>
  <c r="E1489" i="5" s="1"/>
  <c r="X1489" i="5" s="1"/>
  <c r="V1490" i="5"/>
  <c r="E1490" i="5"/>
  <c r="X1490" i="5" s="1"/>
  <c r="V1491" i="5"/>
  <c r="E1491" i="5" s="1"/>
  <c r="X1491" i="5" s="1"/>
  <c r="V1492" i="5"/>
  <c r="E1492" i="5" s="1"/>
  <c r="X1492" i="5" s="1"/>
  <c r="V1493" i="5"/>
  <c r="E1493" i="5" s="1"/>
  <c r="X1493" i="5" s="1"/>
  <c r="V1494" i="5"/>
  <c r="E1494" i="5"/>
  <c r="V1495" i="5"/>
  <c r="E1495" i="5" s="1"/>
  <c r="X1495" i="5" s="1"/>
  <c r="V1496" i="5"/>
  <c r="E1496" i="5" s="1"/>
  <c r="X1496" i="5" s="1"/>
  <c r="V1497" i="5"/>
  <c r="E1497" i="5" s="1"/>
  <c r="X1497" i="5" s="1"/>
  <c r="V1498" i="5"/>
  <c r="E1498" i="5" s="1"/>
  <c r="X1498" i="5" s="1"/>
  <c r="V1499" i="5"/>
  <c r="E1499" i="5" s="1"/>
  <c r="X1499" i="5" s="1"/>
  <c r="V1500" i="5"/>
  <c r="E1500" i="5" s="1"/>
  <c r="X1500" i="5" s="1"/>
  <c r="V1501" i="5"/>
  <c r="E1501" i="5" s="1"/>
  <c r="X1501" i="5" s="1"/>
  <c r="V1502" i="5"/>
  <c r="E1502" i="5" s="1"/>
  <c r="X1502" i="5" s="1"/>
  <c r="V1503" i="5"/>
  <c r="E1503" i="5"/>
  <c r="X1503" i="5" s="1"/>
  <c r="V1504" i="5"/>
  <c r="E1504" i="5" s="1"/>
  <c r="X1504" i="5" s="1"/>
  <c r="V1505" i="5"/>
  <c r="E1505" i="5" s="1"/>
  <c r="X1505" i="5" s="1"/>
  <c r="V1506" i="5"/>
  <c r="E1506" i="5" s="1"/>
  <c r="X1506" i="5" s="1"/>
  <c r="V1507" i="5"/>
  <c r="E1507" i="5" s="1"/>
  <c r="X1507" i="5" s="1"/>
  <c r="V1508" i="5"/>
  <c r="E1508" i="5" s="1"/>
  <c r="X1508" i="5" s="1"/>
  <c r="V1509" i="5"/>
  <c r="E1509" i="5" s="1"/>
  <c r="X1509" i="5" s="1"/>
  <c r="V1510" i="5"/>
  <c r="E1510" i="5"/>
  <c r="V1511" i="5"/>
  <c r="E1511" i="5" s="1"/>
  <c r="X1511" i="5" s="1"/>
  <c r="V1512" i="5"/>
  <c r="E1512" i="5" s="1"/>
  <c r="X1512" i="5" s="1"/>
  <c r="V1513" i="5"/>
  <c r="E1513" i="5"/>
  <c r="X1513" i="5" s="1"/>
  <c r="V1514" i="5"/>
  <c r="E1514" i="5" s="1"/>
  <c r="X1514" i="5" s="1"/>
  <c r="V1515" i="5"/>
  <c r="E1515" i="5"/>
  <c r="X1515" i="5" s="1"/>
  <c r="V1516" i="5"/>
  <c r="E1516" i="5" s="1"/>
  <c r="X1516" i="5" s="1"/>
  <c r="V1517" i="5"/>
  <c r="E1517" i="5" s="1"/>
  <c r="X1517" i="5" s="1"/>
  <c r="V1518" i="5"/>
  <c r="E1518" i="5" s="1"/>
  <c r="X1518" i="5" s="1"/>
  <c r="V1519" i="5"/>
  <c r="E1519" i="5"/>
  <c r="X1519" i="5" s="1"/>
  <c r="V1520" i="5"/>
  <c r="E1520" i="5" s="1"/>
  <c r="X1520" i="5" s="1"/>
  <c r="V1521" i="5"/>
  <c r="E1521" i="5" s="1"/>
  <c r="X1521" i="5" s="1"/>
  <c r="V1522" i="5"/>
  <c r="E1522" i="5"/>
  <c r="X1522" i="5" s="1"/>
  <c r="V1523" i="5"/>
  <c r="E1523" i="5"/>
  <c r="X1523" i="5" s="1"/>
  <c r="V1524" i="5"/>
  <c r="E1524" i="5" s="1"/>
  <c r="X1524" i="5" s="1"/>
  <c r="V1525" i="5"/>
  <c r="E1525" i="5" s="1"/>
  <c r="X1525" i="5" s="1"/>
  <c r="V1526" i="5"/>
  <c r="E1526" i="5" s="1"/>
  <c r="X1526" i="5" s="1"/>
  <c r="V1527" i="5"/>
  <c r="E1527" i="5"/>
  <c r="V1528" i="5"/>
  <c r="E1528" i="5" s="1"/>
  <c r="X1528" i="5" s="1"/>
  <c r="V1529" i="5"/>
  <c r="E1529" i="5" s="1"/>
  <c r="X1529" i="5" s="1"/>
  <c r="V1530" i="5"/>
  <c r="E1530" i="5" s="1"/>
  <c r="X1530" i="5" s="1"/>
  <c r="V1531" i="5"/>
  <c r="E1531" i="5" s="1"/>
  <c r="X1531" i="5" s="1"/>
  <c r="V1532" i="5"/>
  <c r="E1532" i="5" s="1"/>
  <c r="X1532" i="5" s="1"/>
  <c r="V1533" i="5"/>
  <c r="E1533" i="5" s="1"/>
  <c r="X1533" i="5" s="1"/>
  <c r="V1534" i="5"/>
  <c r="E1534" i="5" s="1"/>
  <c r="X1534" i="5" s="1"/>
  <c r="V1535" i="5"/>
  <c r="E1535" i="5" s="1"/>
  <c r="X1535" i="5" s="1"/>
  <c r="V1536" i="5"/>
  <c r="E1536" i="5"/>
  <c r="V1537" i="5"/>
  <c r="E1537" i="5" s="1"/>
  <c r="X1537" i="5" s="1"/>
  <c r="V1538" i="5"/>
  <c r="E1538" i="5" s="1"/>
  <c r="X1538" i="5" s="1"/>
  <c r="V1539" i="5"/>
  <c r="E1539" i="5" s="1"/>
  <c r="X1539" i="5" s="1"/>
  <c r="V1540" i="5"/>
  <c r="E1540" i="5" s="1"/>
  <c r="X1540" i="5" s="1"/>
  <c r="V1541" i="5"/>
  <c r="E1541" i="5" s="1"/>
  <c r="X1541" i="5" s="1"/>
  <c r="V1542" i="5"/>
  <c r="E1542" i="5"/>
  <c r="X1542" i="5" s="1"/>
  <c r="V1543" i="5"/>
  <c r="E1543" i="5"/>
  <c r="X1543" i="5" s="1"/>
  <c r="V1544" i="5"/>
  <c r="E1544" i="5" s="1"/>
  <c r="X1544" i="5" s="1"/>
  <c r="V1545" i="5"/>
  <c r="E1545" i="5"/>
  <c r="X1545" i="5" s="1"/>
  <c r="V1546" i="5"/>
  <c r="E1546" i="5" s="1"/>
  <c r="X1546" i="5" s="1"/>
  <c r="V1547" i="5"/>
  <c r="E1547" i="5"/>
  <c r="X1547" i="5" s="1"/>
  <c r="V1548" i="5"/>
  <c r="E1548" i="5"/>
  <c r="V1549" i="5"/>
  <c r="E1549" i="5"/>
  <c r="X1549" i="5" s="1"/>
  <c r="V1550" i="5"/>
  <c r="E1550" i="5"/>
  <c r="V1551" i="5"/>
  <c r="E1551" i="5" s="1"/>
  <c r="X1551" i="5" s="1"/>
  <c r="V1552" i="5"/>
  <c r="E1552" i="5" s="1"/>
  <c r="X1552" i="5" s="1"/>
  <c r="V1553" i="5"/>
  <c r="E1553" i="5"/>
  <c r="V1554" i="5"/>
  <c r="E1554" i="5"/>
  <c r="V1555" i="5"/>
  <c r="E1555" i="5"/>
  <c r="X1555" i="5" s="1"/>
  <c r="V1556" i="5"/>
  <c r="E1556" i="5"/>
  <c r="V1557" i="5"/>
  <c r="E1557" i="5"/>
  <c r="V1558" i="5"/>
  <c r="E1558" i="5" s="1"/>
  <c r="X1558" i="5" s="1"/>
  <c r="V1559" i="5"/>
  <c r="E1559" i="5"/>
  <c r="V1560" i="5"/>
  <c r="E1560" i="5" s="1"/>
  <c r="X1560" i="5" s="1"/>
  <c r="V1561" i="5"/>
  <c r="E1561" i="5" s="1"/>
  <c r="X1561" i="5" s="1"/>
  <c r="V1562" i="5"/>
  <c r="E1562" i="5" s="1"/>
  <c r="X1562" i="5" s="1"/>
  <c r="V1563" i="5"/>
  <c r="E1563" i="5"/>
  <c r="V1564" i="5"/>
  <c r="E1564" i="5" s="1"/>
  <c r="X1564" i="5" s="1"/>
  <c r="V1565" i="5"/>
  <c r="E1565" i="5" s="1"/>
  <c r="X1565" i="5" s="1"/>
  <c r="V1566" i="5"/>
  <c r="E1566" i="5"/>
  <c r="V1567" i="5"/>
  <c r="E1567" i="5" s="1"/>
  <c r="X1567" i="5" s="1"/>
  <c r="V1568" i="5"/>
  <c r="E1568" i="5" s="1"/>
  <c r="X1568" i="5" s="1"/>
  <c r="V1569" i="5"/>
  <c r="E1569" i="5"/>
  <c r="V1570" i="5"/>
  <c r="E1570" i="5"/>
  <c r="V1571" i="5"/>
  <c r="E1571" i="5" s="1"/>
  <c r="X1571" i="5" s="1"/>
  <c r="V1572" i="5"/>
  <c r="E1572" i="5" s="1"/>
  <c r="X1572" i="5" s="1"/>
  <c r="V1573" i="5"/>
  <c r="E1573" i="5"/>
  <c r="V1574" i="5"/>
  <c r="E1574" i="5"/>
  <c r="X1574" i="5" s="1"/>
  <c r="V1575" i="5"/>
  <c r="E1575" i="5"/>
  <c r="V1576" i="5"/>
  <c r="E1576" i="5"/>
  <c r="V1577" i="5"/>
  <c r="E1577" i="5"/>
  <c r="V1578" i="5"/>
  <c r="E1578" i="5"/>
  <c r="V1579" i="5"/>
  <c r="E1579" i="5" s="1"/>
  <c r="X1579" i="5" s="1"/>
  <c r="V1580" i="5"/>
  <c r="E1580" i="5" s="1"/>
  <c r="X1580" i="5" s="1"/>
  <c r="V1581" i="5"/>
  <c r="E1581" i="5"/>
  <c r="V1582" i="5"/>
  <c r="E1582" i="5"/>
  <c r="V1583" i="5"/>
  <c r="E1583" i="5"/>
  <c r="V1584" i="5"/>
  <c r="E1584" i="5"/>
  <c r="V1585" i="5"/>
  <c r="E1585" i="5" s="1"/>
  <c r="X1585" i="5" s="1"/>
  <c r="V1586" i="5"/>
  <c r="E1586" i="5" s="1"/>
  <c r="X1586" i="5" s="1"/>
  <c r="V1587" i="5"/>
  <c r="E1587" i="5"/>
  <c r="X1587" i="5" s="1"/>
  <c r="V1588" i="5"/>
  <c r="E1588" i="5" s="1"/>
  <c r="X1588" i="5" s="1"/>
  <c r="V1589" i="5"/>
  <c r="E1589" i="5" s="1"/>
  <c r="X1589" i="5" s="1"/>
  <c r="V1590" i="5"/>
  <c r="E1590" i="5"/>
  <c r="X1590" i="5" s="1"/>
  <c r="V1591" i="5"/>
  <c r="E1591" i="5"/>
  <c r="V1592" i="5"/>
  <c r="E1592" i="5" s="1"/>
  <c r="X1592" i="5" s="1"/>
  <c r="V1593" i="5"/>
  <c r="E1593" i="5" s="1"/>
  <c r="X1593" i="5" s="1"/>
  <c r="V1594" i="5"/>
  <c r="E1594" i="5" s="1"/>
  <c r="X1594" i="5" s="1"/>
  <c r="V1595" i="5"/>
  <c r="E1595" i="5" s="1"/>
  <c r="X1595" i="5" s="1"/>
  <c r="V1596" i="5"/>
  <c r="E1596" i="5" s="1"/>
  <c r="X1596" i="5" s="1"/>
  <c r="V1597" i="5"/>
  <c r="E1597" i="5" s="1"/>
  <c r="X1597" i="5" s="1"/>
  <c r="V1598" i="5"/>
  <c r="E1598" i="5"/>
  <c r="V1599" i="5"/>
  <c r="E1599" i="5"/>
  <c r="V1600" i="5"/>
  <c r="E1600" i="5" s="1"/>
  <c r="X1600" i="5" s="1"/>
  <c r="V1601" i="5"/>
  <c r="E1601" i="5" s="1"/>
  <c r="X1601" i="5" s="1"/>
  <c r="V1602" i="5"/>
  <c r="E1602" i="5"/>
  <c r="V1603" i="5"/>
  <c r="E1603" i="5" s="1"/>
  <c r="X1603" i="5" s="1"/>
  <c r="V1604" i="5"/>
  <c r="E1604" i="5" s="1"/>
  <c r="X1604" i="5" s="1"/>
  <c r="V1605" i="5"/>
  <c r="E1605" i="5"/>
  <c r="V1606" i="5"/>
  <c r="E1606" i="5" s="1"/>
  <c r="X1606" i="5" s="1"/>
  <c r="V1607" i="5"/>
  <c r="E1607" i="5"/>
  <c r="V1608" i="5"/>
  <c r="E1608" i="5" s="1"/>
  <c r="X1608" i="5" s="1"/>
  <c r="V1609" i="5"/>
  <c r="E1609" i="5"/>
  <c r="V1610" i="5"/>
  <c r="E1610" i="5"/>
  <c r="V1611" i="5"/>
  <c r="E1611" i="5" s="1"/>
  <c r="X1611" i="5" s="1"/>
  <c r="V1612" i="5"/>
  <c r="E1612" i="5" s="1"/>
  <c r="X1612" i="5" s="1"/>
  <c r="V1613" i="5"/>
  <c r="E1613" i="5" s="1"/>
  <c r="X1613" i="5" s="1"/>
  <c r="V1614" i="5"/>
  <c r="E1614" i="5" s="1"/>
  <c r="X1614" i="5" s="1"/>
  <c r="V1615" i="5"/>
  <c r="E1615" i="5" s="1"/>
  <c r="X1615" i="5" s="1"/>
  <c r="V1616" i="5"/>
  <c r="E1616" i="5"/>
  <c r="X1616" i="5" s="1"/>
  <c r="V1617" i="5"/>
  <c r="E1617" i="5" s="1"/>
  <c r="X1617" i="5" s="1"/>
  <c r="V1618" i="5"/>
  <c r="E1618" i="5" s="1"/>
  <c r="X1618" i="5" s="1"/>
  <c r="V1619" i="5"/>
  <c r="E1619" i="5" s="1"/>
  <c r="X1619" i="5" s="1"/>
  <c r="V1620" i="5"/>
  <c r="E1620" i="5"/>
  <c r="X1620" i="5" s="1"/>
  <c r="V1621" i="5"/>
  <c r="E1621" i="5"/>
  <c r="X1621" i="5" s="1"/>
  <c r="V1622" i="5"/>
  <c r="E1622" i="5" s="1"/>
  <c r="X1622" i="5" s="1"/>
  <c r="V1623" i="5"/>
  <c r="E1623" i="5" s="1"/>
  <c r="X1623" i="5" s="1"/>
  <c r="V1624" i="5"/>
  <c r="E1624" i="5"/>
  <c r="V1625" i="5"/>
  <c r="E1625" i="5"/>
  <c r="X1625" i="5" s="1"/>
  <c r="V1626" i="5"/>
  <c r="E1626" i="5"/>
  <c r="V1627" i="5"/>
  <c r="E1627" i="5" s="1"/>
  <c r="X1627" i="5" s="1"/>
  <c r="V1628" i="5"/>
  <c r="E1628" i="5"/>
  <c r="X1628" i="5" s="1"/>
  <c r="V1629" i="5"/>
  <c r="E1629" i="5"/>
  <c r="X1629" i="5" s="1"/>
  <c r="V1630" i="5"/>
  <c r="E1630" i="5"/>
  <c r="V1631" i="5"/>
  <c r="E1631" i="5" s="1"/>
  <c r="X1631" i="5" s="1"/>
  <c r="V1632" i="5"/>
  <c r="E1632" i="5" s="1"/>
  <c r="X1632" i="5" s="1"/>
  <c r="V1633" i="5"/>
  <c r="E1633" i="5"/>
  <c r="V1634" i="5"/>
  <c r="E1634" i="5" s="1"/>
  <c r="X1634" i="5" s="1"/>
  <c r="V1635" i="5"/>
  <c r="E1635" i="5" s="1"/>
  <c r="X1635" i="5" s="1"/>
  <c r="V1636" i="5"/>
  <c r="E1636" i="5"/>
  <c r="X1636" i="5" s="1"/>
  <c r="V1637" i="5"/>
  <c r="E1637" i="5" s="1"/>
  <c r="X1637" i="5" s="1"/>
  <c r="V1638" i="5"/>
  <c r="E1638" i="5"/>
  <c r="X1638" i="5" s="1"/>
  <c r="V1639" i="5"/>
  <c r="E1639" i="5"/>
  <c r="V1640" i="5"/>
  <c r="E1640" i="5" s="1"/>
  <c r="X1640" i="5" s="1"/>
  <c r="V1641" i="5"/>
  <c r="E1641" i="5"/>
  <c r="X1641" i="5" s="1"/>
  <c r="V1642" i="5"/>
  <c r="E1642" i="5" s="1"/>
  <c r="X1642" i="5" s="1"/>
  <c r="V1643" i="5"/>
  <c r="E1643" i="5"/>
  <c r="V1644" i="5"/>
  <c r="E1644" i="5"/>
  <c r="V1645" i="5"/>
  <c r="E1645" i="5" s="1"/>
  <c r="X1645" i="5" s="1"/>
  <c r="V1646" i="5"/>
  <c r="E1646" i="5" s="1"/>
  <c r="X1646" i="5" s="1"/>
  <c r="V1647" i="5"/>
  <c r="E1647" i="5" s="1"/>
  <c r="X1647" i="5" s="1"/>
  <c r="V1648" i="5"/>
  <c r="E1648" i="5" s="1"/>
  <c r="X1648" i="5" s="1"/>
  <c r="V1649" i="5"/>
  <c r="E1649" i="5"/>
  <c r="X1649" i="5" s="1"/>
  <c r="V1650" i="5"/>
  <c r="E1650" i="5" s="1"/>
  <c r="X1650" i="5" s="1"/>
  <c r="V1651" i="5"/>
  <c r="E1651" i="5" s="1"/>
  <c r="X1651" i="5" s="1"/>
  <c r="V1652" i="5"/>
  <c r="E1652" i="5" s="1"/>
  <c r="X1652" i="5" s="1"/>
  <c r="V1653" i="5"/>
  <c r="E1653" i="5" s="1"/>
  <c r="X1653" i="5" s="1"/>
  <c r="V1654" i="5"/>
  <c r="E1654" i="5" s="1"/>
  <c r="X1654" i="5" s="1"/>
  <c r="V1655" i="5"/>
  <c r="E1655" i="5" s="1"/>
  <c r="X1655" i="5" s="1"/>
  <c r="V1656" i="5"/>
  <c r="E1656" i="5" s="1"/>
  <c r="X1656" i="5" s="1"/>
  <c r="V1657" i="5"/>
  <c r="E1657" i="5" s="1"/>
  <c r="X1657" i="5" s="1"/>
  <c r="V1658" i="5"/>
  <c r="E1658" i="5" s="1"/>
  <c r="X1658" i="5" s="1"/>
  <c r="V1659" i="5"/>
  <c r="E1659" i="5" s="1"/>
  <c r="X1659" i="5" s="1"/>
  <c r="V1660" i="5"/>
  <c r="E1660" i="5" s="1"/>
  <c r="X1660" i="5" s="1"/>
  <c r="V1661" i="5"/>
  <c r="E1661" i="5"/>
  <c r="X1661" i="5" s="1"/>
  <c r="V1662" i="5"/>
  <c r="E1662" i="5" s="1"/>
  <c r="X1662" i="5" s="1"/>
  <c r="V1663" i="5"/>
  <c r="E1663" i="5" s="1"/>
  <c r="X1663" i="5" s="1"/>
  <c r="V1664" i="5"/>
  <c r="E1664" i="5" s="1"/>
  <c r="X1664" i="5" s="1"/>
  <c r="V1665" i="5"/>
  <c r="E1665" i="5"/>
  <c r="X1665" i="5" s="1"/>
  <c r="V1666" i="5"/>
  <c r="E1666" i="5" s="1"/>
  <c r="X1666" i="5" s="1"/>
  <c r="V1667" i="5"/>
  <c r="E1667" i="5"/>
  <c r="V1668" i="5"/>
  <c r="E1668" i="5" s="1"/>
  <c r="X1668" i="5" s="1"/>
  <c r="V1669" i="5"/>
  <c r="E1669" i="5"/>
  <c r="X1669" i="5" s="1"/>
  <c r="V1670" i="5"/>
  <c r="E1670" i="5" s="1"/>
  <c r="X1670" i="5" s="1"/>
  <c r="V1671" i="5"/>
  <c r="E1671" i="5"/>
  <c r="V1672" i="5"/>
  <c r="E1672" i="5"/>
  <c r="V1673" i="5"/>
  <c r="E1673" i="5"/>
  <c r="V1674" i="5"/>
  <c r="E1674" i="5" s="1"/>
  <c r="X1674" i="5" s="1"/>
  <c r="V1675" i="5"/>
  <c r="E1675" i="5"/>
  <c r="V1676" i="5"/>
  <c r="E1676" i="5" s="1"/>
  <c r="X1676" i="5" s="1"/>
  <c r="V1677" i="5"/>
  <c r="E1677" i="5" s="1"/>
  <c r="X1677" i="5" s="1"/>
  <c r="V1678" i="5"/>
  <c r="E1678" i="5" s="1"/>
  <c r="X1678" i="5" s="1"/>
  <c r="V1679" i="5"/>
  <c r="E1679" i="5" s="1"/>
  <c r="X1679" i="5" s="1"/>
  <c r="V1680" i="5"/>
  <c r="E1680" i="5" s="1"/>
  <c r="X1680" i="5" s="1"/>
  <c r="V1681" i="5"/>
  <c r="E1681" i="5"/>
  <c r="X1681" i="5" s="1"/>
  <c r="V1682" i="5"/>
  <c r="E1682" i="5"/>
  <c r="V1683" i="5"/>
  <c r="E1683" i="5"/>
  <c r="V1684" i="5"/>
  <c r="E1684" i="5"/>
  <c r="V1685" i="5"/>
  <c r="E1685" i="5"/>
  <c r="X1685" i="5" s="1"/>
  <c r="V1686" i="5"/>
  <c r="E1686" i="5"/>
  <c r="X1686" i="5" s="1"/>
  <c r="V1687" i="5"/>
  <c r="E1687" i="5" s="1"/>
  <c r="X1687" i="5" s="1"/>
  <c r="V1688" i="5"/>
  <c r="E1688" i="5" s="1"/>
  <c r="X1688" i="5" s="1"/>
  <c r="V1689" i="5"/>
  <c r="E1689" i="5"/>
  <c r="X1689" i="5" s="1"/>
  <c r="V1690" i="5"/>
  <c r="E1690" i="5"/>
  <c r="V1691" i="5"/>
  <c r="E1691" i="5" s="1"/>
  <c r="X1691" i="5" s="1"/>
  <c r="V1692" i="5"/>
  <c r="E1692" i="5" s="1"/>
  <c r="X1692" i="5" s="1"/>
  <c r="V1693" i="5"/>
  <c r="E1693" i="5"/>
  <c r="X1693" i="5" s="1"/>
  <c r="V1694" i="5"/>
  <c r="E1694" i="5" s="1"/>
  <c r="X1694" i="5" s="1"/>
  <c r="V1695" i="5"/>
  <c r="E1695" i="5"/>
  <c r="V1696" i="5"/>
  <c r="E1696" i="5"/>
  <c r="X1696" i="5" s="1"/>
  <c r="V1697" i="5"/>
  <c r="E1697" i="5"/>
  <c r="X1697" i="5" s="1"/>
  <c r="V1698" i="5"/>
  <c r="E1698" i="5" s="1"/>
  <c r="X1698" i="5" s="1"/>
  <c r="V1699" i="5"/>
  <c r="E1699" i="5"/>
  <c r="V1700" i="5"/>
  <c r="E1700" i="5" s="1"/>
  <c r="X1700" i="5" s="1"/>
  <c r="V1701" i="5"/>
  <c r="E1701" i="5" s="1"/>
  <c r="X1701" i="5" s="1"/>
  <c r="V1702" i="5"/>
  <c r="E1702" i="5" s="1"/>
  <c r="X1702" i="5" s="1"/>
  <c r="V1703" i="5"/>
  <c r="E1703" i="5" s="1"/>
  <c r="X1703" i="5" s="1"/>
  <c r="V1704" i="5"/>
  <c r="E1704" i="5" s="1"/>
  <c r="X1704" i="5" s="1"/>
  <c r="V1705" i="5"/>
  <c r="E1705" i="5"/>
  <c r="X1705" i="5" s="1"/>
  <c r="V1706" i="5"/>
  <c r="E1706" i="5"/>
  <c r="V1707" i="5"/>
  <c r="E1707" i="5" s="1"/>
  <c r="X1707" i="5" s="1"/>
  <c r="V1708" i="5"/>
  <c r="E1708" i="5" s="1"/>
  <c r="X1708" i="5" s="1"/>
  <c r="V1709" i="5"/>
  <c r="E1709" i="5"/>
  <c r="X1709" i="5" s="1"/>
  <c r="V1710" i="5"/>
  <c r="E1710" i="5" s="1"/>
  <c r="X1710" i="5" s="1"/>
  <c r="V1711" i="5"/>
  <c r="E1711" i="5"/>
  <c r="V1712" i="5"/>
  <c r="E1712" i="5" s="1"/>
  <c r="X1712" i="5" s="1"/>
  <c r="V1713" i="5"/>
  <c r="E1713" i="5"/>
  <c r="X1713" i="5" s="1"/>
  <c r="V1714" i="5"/>
  <c r="E1714" i="5" s="1"/>
  <c r="X1714" i="5" s="1"/>
  <c r="V1715" i="5"/>
  <c r="E1715" i="5" s="1"/>
  <c r="X1715" i="5" s="1"/>
  <c r="V1716" i="5"/>
  <c r="E1716" i="5"/>
  <c r="V1717" i="5"/>
  <c r="E1717" i="5" s="1"/>
  <c r="X1717" i="5" s="1"/>
  <c r="V1718" i="5"/>
  <c r="E1718" i="5" s="1"/>
  <c r="X1718" i="5" s="1"/>
  <c r="V1719" i="5"/>
  <c r="E1719" i="5" s="1"/>
  <c r="X1719" i="5" s="1"/>
  <c r="V1720" i="5"/>
  <c r="E1720" i="5" s="1"/>
  <c r="X1720" i="5" s="1"/>
  <c r="V1721" i="5"/>
  <c r="E1721" i="5" s="1"/>
  <c r="X1721" i="5" s="1"/>
  <c r="V1722" i="5"/>
  <c r="E1722" i="5" s="1"/>
  <c r="X1722" i="5" s="1"/>
  <c r="V1723" i="5"/>
  <c r="E1723" i="5" s="1"/>
  <c r="X1723" i="5" s="1"/>
  <c r="V1724" i="5"/>
  <c r="E1724" i="5" s="1"/>
  <c r="X1724" i="5" s="1"/>
  <c r="V1725" i="5"/>
  <c r="E1725" i="5" s="1"/>
  <c r="X1725" i="5" s="1"/>
  <c r="V1726" i="5"/>
  <c r="E1726" i="5" s="1"/>
  <c r="X1726" i="5" s="1"/>
  <c r="V1727" i="5"/>
  <c r="E1727" i="5"/>
  <c r="V1728" i="5"/>
  <c r="E1728" i="5"/>
  <c r="X1728" i="5" s="1"/>
  <c r="V1729" i="5"/>
  <c r="E1729" i="5" s="1"/>
  <c r="X1729" i="5" s="1"/>
  <c r="V1730" i="5"/>
  <c r="E1730" i="5"/>
  <c r="V1731" i="5"/>
  <c r="E1731" i="5" s="1"/>
  <c r="X1731" i="5" s="1"/>
  <c r="V1732" i="5"/>
  <c r="E1732" i="5"/>
  <c r="X1732" i="5" s="1"/>
  <c r="V1733" i="5"/>
  <c r="E1733" i="5" s="1"/>
  <c r="X1733" i="5" s="1"/>
  <c r="V1734" i="5"/>
  <c r="E1734" i="5" s="1"/>
  <c r="X1734" i="5" s="1"/>
  <c r="V1735" i="5"/>
  <c r="E1735" i="5"/>
  <c r="X1735" i="5" s="1"/>
  <c r="V1736" i="5"/>
  <c r="E1736" i="5" s="1"/>
  <c r="X1736" i="5" s="1"/>
  <c r="V1737" i="5"/>
  <c r="E1737" i="5"/>
  <c r="X1737" i="5" s="1"/>
  <c r="V1738" i="5"/>
  <c r="E1738" i="5" s="1"/>
  <c r="X1738" i="5" s="1"/>
  <c r="V1739" i="5"/>
  <c r="E1739" i="5" s="1"/>
  <c r="X1739" i="5" s="1"/>
  <c r="V1740" i="5"/>
  <c r="E1740" i="5" s="1"/>
  <c r="X1740" i="5" s="1"/>
  <c r="V1741" i="5"/>
  <c r="E1741" i="5"/>
  <c r="X1741" i="5" s="1"/>
  <c r="V1742" i="5"/>
  <c r="E1742" i="5" s="1"/>
  <c r="X1742" i="5" s="1"/>
  <c r="V1743" i="5"/>
  <c r="E1743" i="5"/>
  <c r="V1744" i="5"/>
  <c r="E1744" i="5"/>
  <c r="V1745" i="5"/>
  <c r="E1745" i="5"/>
  <c r="V1746" i="5"/>
  <c r="E1746" i="5"/>
  <c r="X1746" i="5" s="1"/>
  <c r="V1747" i="5"/>
  <c r="E1747" i="5"/>
  <c r="X1747" i="5" s="1"/>
  <c r="V1748" i="5"/>
  <c r="E1748" i="5" s="1"/>
  <c r="X1748" i="5" s="1"/>
  <c r="V1749" i="5"/>
  <c r="E1749" i="5"/>
  <c r="X1749" i="5" s="1"/>
  <c r="V1750" i="5"/>
  <c r="E1750" i="5" s="1"/>
  <c r="X1750" i="5" s="1"/>
  <c r="V1751" i="5"/>
  <c r="E1751" i="5" s="1"/>
  <c r="X1751" i="5" s="1"/>
  <c r="V1752" i="5"/>
  <c r="E1752" i="5" s="1"/>
  <c r="X1752" i="5" s="1"/>
  <c r="V1753" i="5"/>
  <c r="E1753" i="5" s="1"/>
  <c r="X1753" i="5" s="1"/>
  <c r="V1754" i="5"/>
  <c r="E1754" i="5"/>
  <c r="V1755" i="5"/>
  <c r="E1755" i="5" s="1"/>
  <c r="X1755" i="5" s="1"/>
  <c r="V1756" i="5"/>
  <c r="E1756" i="5"/>
  <c r="X1756" i="5" s="1"/>
  <c r="V1757" i="5"/>
  <c r="E1757" i="5"/>
  <c r="X1757" i="5" s="1"/>
  <c r="V1758" i="5"/>
  <c r="E1758" i="5" s="1"/>
  <c r="X1758" i="5" s="1"/>
  <c r="V1759" i="5"/>
  <c r="E1759" i="5"/>
  <c r="X1759" i="5" s="1"/>
  <c r="V1760" i="5"/>
  <c r="E1760" i="5"/>
  <c r="V1761" i="5"/>
  <c r="E1761" i="5"/>
  <c r="X1761" i="5" s="1"/>
  <c r="V1762" i="5"/>
  <c r="E1762" i="5"/>
  <c r="X1762" i="5" s="1"/>
  <c r="V1763" i="5"/>
  <c r="E1763" i="5"/>
  <c r="V1764" i="5"/>
  <c r="E1764" i="5" s="1"/>
  <c r="X1764" i="5" s="1"/>
  <c r="V1765" i="5"/>
  <c r="E1765" i="5"/>
  <c r="X1765" i="5" s="1"/>
  <c r="V1766" i="5"/>
  <c r="E1766" i="5"/>
  <c r="X1766" i="5" s="1"/>
  <c r="V1767" i="5"/>
  <c r="E1767" i="5" s="1"/>
  <c r="X1767" i="5" s="1"/>
  <c r="V1768" i="5"/>
  <c r="E1768" i="5"/>
  <c r="X1768" i="5" s="1"/>
  <c r="V1769" i="5"/>
  <c r="E1769" i="5"/>
  <c r="X1769" i="5" s="1"/>
  <c r="V1770" i="5"/>
  <c r="E1770" i="5" s="1"/>
  <c r="X1770" i="5" s="1"/>
  <c r="V1771" i="5"/>
  <c r="E1771" i="5"/>
  <c r="V1772" i="5"/>
  <c r="E1772" i="5" s="1"/>
  <c r="X1772" i="5" s="1"/>
  <c r="V1773" i="5"/>
  <c r="E1773" i="5"/>
  <c r="X1773" i="5" s="1"/>
  <c r="V1774" i="5"/>
  <c r="E1774" i="5"/>
  <c r="V1775" i="5"/>
  <c r="E1775" i="5" s="1"/>
  <c r="X1775" i="5" s="1"/>
  <c r="V1776" i="5"/>
  <c r="E1776" i="5"/>
  <c r="V1777" i="5"/>
  <c r="E1777" i="5" s="1"/>
  <c r="X1777" i="5" s="1"/>
  <c r="V1778" i="5"/>
  <c r="E1778" i="5"/>
  <c r="X1778" i="5" s="1"/>
  <c r="V1779" i="5"/>
  <c r="E1779" i="5" s="1"/>
  <c r="X1779" i="5" s="1"/>
  <c r="V1780" i="5"/>
  <c r="E1780" i="5" s="1"/>
  <c r="X1780" i="5" s="1"/>
  <c r="V1781" i="5"/>
  <c r="E1781" i="5" s="1"/>
  <c r="X1781" i="5" s="1"/>
  <c r="V1782" i="5"/>
  <c r="E1782" i="5"/>
  <c r="X1782" i="5" s="1"/>
  <c r="V1783" i="5"/>
  <c r="E1783" i="5" s="1"/>
  <c r="X1783" i="5" s="1"/>
  <c r="V1784" i="5"/>
  <c r="E1784" i="5" s="1"/>
  <c r="X1784" i="5" s="1"/>
  <c r="V1785" i="5"/>
  <c r="E1785" i="5" s="1"/>
  <c r="X1785" i="5" s="1"/>
  <c r="V1786" i="5"/>
  <c r="E1786" i="5" s="1"/>
  <c r="X1786" i="5" s="1"/>
  <c r="V1787" i="5"/>
  <c r="E1787" i="5" s="1"/>
  <c r="X1787" i="5" s="1"/>
  <c r="V1788" i="5"/>
  <c r="E1788" i="5" s="1"/>
  <c r="X1788" i="5" s="1"/>
  <c r="V1789" i="5"/>
  <c r="E1789" i="5" s="1"/>
  <c r="X1789" i="5" s="1"/>
  <c r="V1790" i="5"/>
  <c r="E1790" i="5"/>
  <c r="X1790" i="5" s="1"/>
  <c r="V1791" i="5"/>
  <c r="E1791" i="5"/>
  <c r="X1791" i="5" s="1"/>
  <c r="V1792" i="5"/>
  <c r="E1792" i="5" s="1"/>
  <c r="X1792" i="5" s="1"/>
  <c r="V1793" i="5"/>
  <c r="E1793" i="5"/>
  <c r="X1793" i="5" s="1"/>
  <c r="V1794" i="5"/>
  <c r="E1794" i="5"/>
  <c r="X1794" i="5" s="1"/>
  <c r="V1795" i="5"/>
  <c r="E1795" i="5" s="1"/>
  <c r="X1795" i="5" s="1"/>
  <c r="V1796" i="5"/>
  <c r="E1796" i="5" s="1"/>
  <c r="X1796" i="5" s="1"/>
  <c r="V1797" i="5"/>
  <c r="E1797" i="5"/>
  <c r="X1797" i="5" s="1"/>
  <c r="V1798" i="5"/>
  <c r="E1798" i="5"/>
  <c r="X1798" i="5" s="1"/>
  <c r="V1799" i="5"/>
  <c r="E1799" i="5" s="1"/>
  <c r="X1799" i="5" s="1"/>
  <c r="V1800" i="5"/>
  <c r="E1800" i="5"/>
  <c r="V1801" i="5"/>
  <c r="E1801" i="5"/>
  <c r="V1802" i="5"/>
  <c r="E1802" i="5" s="1"/>
  <c r="X1802" i="5" s="1"/>
  <c r="V1803" i="5"/>
  <c r="E1803" i="5"/>
  <c r="V1804" i="5"/>
  <c r="E1804" i="5"/>
  <c r="V1805" i="5"/>
  <c r="E1805" i="5" s="1"/>
  <c r="X1805" i="5" s="1"/>
  <c r="V1806" i="5"/>
  <c r="E1806" i="5" s="1"/>
  <c r="X1806" i="5" s="1"/>
  <c r="V1807" i="5"/>
  <c r="E1807" i="5" s="1"/>
  <c r="X1807" i="5" s="1"/>
  <c r="V1808" i="5"/>
  <c r="E1808" i="5"/>
  <c r="X1808" i="5" s="1"/>
  <c r="V1809" i="5"/>
  <c r="E1809" i="5"/>
  <c r="X1809" i="5" s="1"/>
  <c r="V1810" i="5"/>
  <c r="E1810" i="5" s="1"/>
  <c r="X1810" i="5" s="1"/>
  <c r="V1811" i="5"/>
  <c r="E1811" i="5" s="1"/>
  <c r="X1811" i="5" s="1"/>
  <c r="V1812" i="5"/>
  <c r="E1812" i="5" s="1"/>
  <c r="X1812" i="5" s="1"/>
  <c r="V1813" i="5"/>
  <c r="E1813" i="5"/>
  <c r="X1813" i="5" s="1"/>
  <c r="V1814" i="5"/>
  <c r="E1814" i="5"/>
  <c r="X1814" i="5" s="1"/>
  <c r="V1815" i="5"/>
  <c r="E1815" i="5" s="1"/>
  <c r="X1815" i="5" s="1"/>
  <c r="V1816" i="5"/>
  <c r="E1816" i="5"/>
  <c r="X1816" i="5" s="1"/>
  <c r="V1817" i="5"/>
  <c r="E1817" i="5"/>
  <c r="V1818" i="5"/>
  <c r="E1818" i="5"/>
  <c r="X1818" i="5" s="1"/>
  <c r="V1819" i="5"/>
  <c r="E1819" i="5" s="1"/>
  <c r="X1819" i="5" s="1"/>
  <c r="V1820" i="5"/>
  <c r="E1820" i="5" s="1"/>
  <c r="X1820" i="5" s="1"/>
  <c r="V1821" i="5"/>
  <c r="E1821" i="5" s="1"/>
  <c r="X1821" i="5" s="1"/>
  <c r="V1822" i="5"/>
  <c r="E1822" i="5"/>
  <c r="V1823" i="5"/>
  <c r="E1823" i="5"/>
  <c r="X1823" i="5" s="1"/>
  <c r="V1824" i="5"/>
  <c r="E1824" i="5"/>
  <c r="X1824" i="5" s="1"/>
  <c r="V1825" i="5"/>
  <c r="E1825" i="5"/>
  <c r="X1825" i="5" s="1"/>
  <c r="V1826" i="5"/>
  <c r="E1826" i="5"/>
  <c r="X1826" i="5" s="1"/>
  <c r="V1827" i="5"/>
  <c r="E1827" i="5" s="1"/>
  <c r="X1827" i="5" s="1"/>
  <c r="V1828" i="5"/>
  <c r="E1828" i="5"/>
  <c r="X1828" i="5" s="1"/>
  <c r="V1829" i="5"/>
  <c r="E1829" i="5"/>
  <c r="V1830" i="5"/>
  <c r="E1830" i="5" s="1"/>
  <c r="X1830" i="5" s="1"/>
  <c r="V1831" i="5"/>
  <c r="E1831" i="5" s="1"/>
  <c r="X1831" i="5" s="1"/>
  <c r="V1832" i="5"/>
  <c r="E1832" i="5"/>
  <c r="X1832" i="5" s="1"/>
  <c r="V1833" i="5"/>
  <c r="E1833" i="5"/>
  <c r="X1833" i="5" s="1"/>
  <c r="V1834" i="5"/>
  <c r="E1834" i="5"/>
  <c r="X1834" i="5" s="1"/>
  <c r="V1835" i="5"/>
  <c r="E1835" i="5"/>
  <c r="X1835" i="5" s="1"/>
  <c r="V1836" i="5"/>
  <c r="E1836" i="5" s="1"/>
  <c r="X1836" i="5" s="1"/>
  <c r="V1837" i="5"/>
  <c r="E1837" i="5"/>
  <c r="V1838" i="5"/>
  <c r="E1838" i="5" s="1"/>
  <c r="X1838" i="5" s="1"/>
  <c r="V1839" i="5"/>
  <c r="E1839" i="5"/>
  <c r="X1839" i="5" s="1"/>
  <c r="V1840" i="5"/>
  <c r="E1840" i="5"/>
  <c r="X1840" i="5" s="1"/>
  <c r="V1841" i="5"/>
  <c r="E1841" i="5" s="1"/>
  <c r="X1841" i="5" s="1"/>
  <c r="V1842" i="5"/>
  <c r="E1842" i="5"/>
  <c r="V1843" i="5"/>
  <c r="E1843" i="5"/>
  <c r="X1843" i="5" s="1"/>
  <c r="V1844" i="5"/>
  <c r="E1844" i="5" s="1"/>
  <c r="X1844" i="5" s="1"/>
  <c r="V1845" i="5"/>
  <c r="E1845" i="5" s="1"/>
  <c r="X1845" i="5" s="1"/>
  <c r="V1846" i="5"/>
  <c r="E1846" i="5"/>
  <c r="V1847" i="5"/>
  <c r="E1847" i="5" s="1"/>
  <c r="X1847" i="5" s="1"/>
  <c r="V1848" i="5"/>
  <c r="E1848" i="5" s="1"/>
  <c r="X1848" i="5" s="1"/>
  <c r="V1849" i="5"/>
  <c r="E1849" i="5" s="1"/>
  <c r="X1849" i="5" s="1"/>
  <c r="V1850" i="5"/>
  <c r="E1850" i="5" s="1"/>
  <c r="X1850" i="5" s="1"/>
  <c r="V1851" i="5"/>
  <c r="E1851" i="5" s="1"/>
  <c r="X1851" i="5" s="1"/>
  <c r="V1852" i="5"/>
  <c r="E1852" i="5" s="1"/>
  <c r="X1852" i="5" s="1"/>
  <c r="V1853" i="5"/>
  <c r="E1853" i="5"/>
  <c r="X1853" i="5" s="1"/>
  <c r="V1854" i="5"/>
  <c r="E1854" i="5" s="1"/>
  <c r="X1854" i="5" s="1"/>
  <c r="V1855" i="5"/>
  <c r="E1855" i="5" s="1"/>
  <c r="X1855" i="5" s="1"/>
  <c r="V1856" i="5"/>
  <c r="E1856" i="5" s="1"/>
  <c r="X1856" i="5" s="1"/>
  <c r="V1857" i="5"/>
  <c r="E1857" i="5" s="1"/>
  <c r="X1857" i="5" s="1"/>
  <c r="V1858" i="5"/>
  <c r="E1858" i="5" s="1"/>
  <c r="X1858" i="5" s="1"/>
  <c r="V1859" i="5"/>
  <c r="E1859" i="5" s="1"/>
  <c r="X1859" i="5" s="1"/>
  <c r="V1860" i="5"/>
  <c r="E1860" i="5" s="1"/>
  <c r="X1860" i="5" s="1"/>
  <c r="V1861" i="5"/>
  <c r="E1861" i="5" s="1"/>
  <c r="X1861" i="5" s="1"/>
  <c r="V1862" i="5"/>
  <c r="E1862" i="5"/>
  <c r="V1863" i="5"/>
  <c r="E1863" i="5" s="1"/>
  <c r="X1863" i="5" s="1"/>
  <c r="V1864" i="5"/>
  <c r="E1864" i="5"/>
  <c r="X1864" i="5" s="1"/>
  <c r="V1865" i="5"/>
  <c r="E1865" i="5"/>
  <c r="V1866" i="5"/>
  <c r="E1866" i="5" s="1"/>
  <c r="X1866" i="5" s="1"/>
  <c r="V1867" i="5"/>
  <c r="E1867" i="5" s="1"/>
  <c r="X1867" i="5" s="1"/>
  <c r="V1868" i="5"/>
  <c r="E1868" i="5"/>
  <c r="V1869" i="5"/>
  <c r="E1869" i="5" s="1"/>
  <c r="X1869" i="5" s="1"/>
  <c r="V1870" i="5"/>
  <c r="E1870" i="5" s="1"/>
  <c r="X1870" i="5" s="1"/>
  <c r="V1871" i="5"/>
  <c r="E1871" i="5"/>
  <c r="X1871" i="5" s="1"/>
  <c r="V1872" i="5"/>
  <c r="E1872" i="5" s="1"/>
  <c r="X1872" i="5" s="1"/>
  <c r="V1873" i="5"/>
  <c r="E1873" i="5"/>
  <c r="X1873" i="5" s="1"/>
  <c r="V1874" i="5"/>
  <c r="E1874" i="5" s="1"/>
  <c r="X1874" i="5" s="1"/>
  <c r="V1875" i="5"/>
  <c r="E1875" i="5" s="1"/>
  <c r="X1875" i="5" s="1"/>
  <c r="V1876" i="5"/>
  <c r="E1876" i="5" s="1"/>
  <c r="X1876" i="5" s="1"/>
  <c r="V1877" i="5"/>
  <c r="E1877" i="5" s="1"/>
  <c r="X1877" i="5" s="1"/>
  <c r="V1878" i="5"/>
  <c r="E1878" i="5" s="1"/>
  <c r="X1878" i="5" s="1"/>
  <c r="V1879" i="5"/>
  <c r="E1879" i="5"/>
  <c r="X1879" i="5" s="1"/>
  <c r="V1880" i="5"/>
  <c r="E1880" i="5"/>
  <c r="V1881" i="5"/>
  <c r="E1881" i="5"/>
  <c r="X1881" i="5" s="1"/>
  <c r="V1882" i="5"/>
  <c r="E1882" i="5"/>
  <c r="X1882" i="5" s="1"/>
  <c r="V1883" i="5"/>
  <c r="E1883" i="5" s="1"/>
  <c r="X1883" i="5" s="1"/>
  <c r="V1884" i="5"/>
  <c r="E1884" i="5"/>
  <c r="X1884" i="5" s="1"/>
  <c r="V1885" i="5"/>
  <c r="E1885" i="5" s="1"/>
  <c r="X1885" i="5" s="1"/>
  <c r="V1886" i="5"/>
  <c r="E1886" i="5"/>
  <c r="X1886" i="5" s="1"/>
  <c r="V1887" i="5"/>
  <c r="E1887" i="5"/>
  <c r="X1887" i="5" s="1"/>
  <c r="V1888" i="5"/>
  <c r="E1888" i="5"/>
  <c r="V1889" i="5"/>
  <c r="E1889" i="5"/>
  <c r="X1889" i="5" s="1"/>
  <c r="V1890" i="5"/>
  <c r="E1890" i="5"/>
  <c r="X1890" i="5" s="1"/>
  <c r="V1891" i="5"/>
  <c r="E1891" i="5"/>
  <c r="X1891" i="5" s="1"/>
  <c r="V1892" i="5"/>
  <c r="E1892" i="5" s="1"/>
  <c r="X1892" i="5" s="1"/>
  <c r="V1893" i="5"/>
  <c r="E1893" i="5"/>
  <c r="X1893" i="5" s="1"/>
  <c r="V1894" i="5"/>
  <c r="E1894" i="5" s="1"/>
  <c r="X1894" i="5" s="1"/>
  <c r="V1895" i="5"/>
  <c r="E1895" i="5"/>
  <c r="X1895" i="5" s="1"/>
  <c r="V1896" i="5"/>
  <c r="E1896" i="5"/>
  <c r="V1897" i="5"/>
  <c r="E1897" i="5" s="1"/>
  <c r="X1897" i="5" s="1"/>
  <c r="V1898" i="5"/>
  <c r="E1898" i="5"/>
  <c r="X1898" i="5" s="1"/>
  <c r="V1899" i="5"/>
  <c r="E1899" i="5" s="1"/>
  <c r="X1899" i="5" s="1"/>
  <c r="V1900" i="5"/>
  <c r="E1900" i="5"/>
  <c r="V1901" i="5"/>
  <c r="E1901" i="5"/>
  <c r="X1901" i="5" s="1"/>
  <c r="V1902" i="5"/>
  <c r="E1902" i="5" s="1"/>
  <c r="X1902" i="5" s="1"/>
  <c r="V1903" i="5"/>
  <c r="E1903" i="5"/>
  <c r="X1903" i="5" s="1"/>
  <c r="V1904" i="5"/>
  <c r="E1904" i="5" s="1"/>
  <c r="X1904" i="5" s="1"/>
  <c r="V1905" i="5"/>
  <c r="E1905" i="5" s="1"/>
  <c r="X1905" i="5" s="1"/>
  <c r="V1906" i="5"/>
  <c r="E1906" i="5"/>
  <c r="X1906" i="5" s="1"/>
  <c r="V1907" i="5"/>
  <c r="E1907" i="5"/>
  <c r="X1907" i="5" s="1"/>
  <c r="V1908" i="5"/>
  <c r="E1908" i="5" s="1"/>
  <c r="X1908" i="5" s="1"/>
  <c r="V1909" i="5"/>
  <c r="E1909" i="5" s="1"/>
  <c r="X1909" i="5" s="1"/>
  <c r="V1910" i="5"/>
  <c r="E1910" i="5" s="1"/>
  <c r="X1910" i="5" s="1"/>
  <c r="V1911" i="5"/>
  <c r="E1911" i="5" s="1"/>
  <c r="X1911" i="5" s="1"/>
  <c r="V1912" i="5"/>
  <c r="E1912" i="5" s="1"/>
  <c r="X1912" i="5" s="1"/>
  <c r="V1913" i="5"/>
  <c r="E1913" i="5" s="1"/>
  <c r="X1913" i="5" s="1"/>
  <c r="V1914" i="5"/>
  <c r="E1914" i="5" s="1"/>
  <c r="X1914" i="5" s="1"/>
  <c r="V1915" i="5"/>
  <c r="E1915" i="5" s="1"/>
  <c r="X1915" i="5" s="1"/>
  <c r="V1916" i="5"/>
  <c r="E1916" i="5" s="1"/>
  <c r="X1916" i="5" s="1"/>
  <c r="V1917" i="5"/>
  <c r="E1917" i="5" s="1"/>
  <c r="X1917" i="5" s="1"/>
  <c r="V1918" i="5"/>
  <c r="E1918" i="5" s="1"/>
  <c r="X1918" i="5" s="1"/>
  <c r="V1919" i="5"/>
  <c r="E1919" i="5" s="1"/>
  <c r="X1919" i="5" s="1"/>
  <c r="V1920" i="5"/>
  <c r="E1920" i="5" s="1"/>
  <c r="X1920" i="5" s="1"/>
  <c r="V1921" i="5"/>
  <c r="E1921" i="5" s="1"/>
  <c r="X1921" i="5" s="1"/>
  <c r="V1922" i="5"/>
  <c r="E1922" i="5"/>
  <c r="V1923" i="5"/>
  <c r="E1923" i="5" s="1"/>
  <c r="X1923" i="5" s="1"/>
  <c r="V1924" i="5"/>
  <c r="E1924" i="5" s="1"/>
  <c r="X1924" i="5" s="1"/>
  <c r="V1925" i="5"/>
  <c r="E1925" i="5" s="1"/>
  <c r="X1925" i="5" s="1"/>
  <c r="V1926" i="5"/>
  <c r="E1926" i="5" s="1"/>
  <c r="X1926" i="5" s="1"/>
  <c r="V1927" i="5"/>
  <c r="E1927" i="5"/>
  <c r="X1927" i="5" s="1"/>
  <c r="V1928" i="5"/>
  <c r="E1928" i="5"/>
  <c r="X1928" i="5" s="1"/>
  <c r="V1929" i="5"/>
  <c r="E1929" i="5"/>
  <c r="X1929" i="5" s="1"/>
  <c r="V1930" i="5"/>
  <c r="E1930" i="5" s="1"/>
  <c r="X1930" i="5" s="1"/>
  <c r="V1931" i="5"/>
  <c r="E1931" i="5"/>
  <c r="X1931" i="5" s="1"/>
  <c r="V1932" i="5"/>
  <c r="E1932" i="5" s="1"/>
  <c r="X1932" i="5" s="1"/>
  <c r="V1933" i="5"/>
  <c r="E1933" i="5"/>
  <c r="X1933" i="5" s="1"/>
  <c r="V1934" i="5"/>
  <c r="E1934" i="5"/>
  <c r="V1935" i="5"/>
  <c r="E1935" i="5"/>
  <c r="X1935" i="5" s="1"/>
  <c r="V1936" i="5"/>
  <c r="E1936" i="5" s="1"/>
  <c r="X1936" i="5" s="1"/>
  <c r="V1937" i="5"/>
  <c r="E1937" i="5"/>
  <c r="X1937" i="5" s="1"/>
  <c r="V1938" i="5"/>
  <c r="E1938" i="5"/>
  <c r="V1939" i="5"/>
  <c r="E1939" i="5" s="1"/>
  <c r="X1939" i="5" s="1"/>
  <c r="V1940" i="5"/>
  <c r="E1940" i="5" s="1"/>
  <c r="X1940" i="5" s="1"/>
  <c r="V1941" i="5"/>
  <c r="E1941" i="5"/>
  <c r="X1941" i="5" s="1"/>
  <c r="V1942" i="5"/>
  <c r="E1942" i="5" s="1"/>
  <c r="X1942" i="5" s="1"/>
  <c r="V1943" i="5"/>
  <c r="E1943" i="5" s="1"/>
  <c r="X1943" i="5" s="1"/>
  <c r="V1944" i="5"/>
  <c r="E1944" i="5"/>
  <c r="X1944" i="5" s="1"/>
  <c r="V1945" i="5"/>
  <c r="E1945" i="5"/>
  <c r="X1945" i="5" s="1"/>
  <c r="V1946" i="5"/>
  <c r="E1946" i="5"/>
  <c r="X1946" i="5" s="1"/>
  <c r="V1947" i="5"/>
  <c r="E1947" i="5"/>
  <c r="V1948" i="5"/>
  <c r="E1948" i="5" s="1"/>
  <c r="X1948" i="5" s="1"/>
  <c r="V1949" i="5"/>
  <c r="E1949" i="5"/>
  <c r="X1949" i="5" s="1"/>
  <c r="V1950" i="5"/>
  <c r="E1950" i="5" s="1"/>
  <c r="X1950" i="5" s="1"/>
  <c r="V1951" i="5"/>
  <c r="E1951" i="5" s="1"/>
  <c r="X1951" i="5" s="1"/>
  <c r="V1952" i="5"/>
  <c r="E1952" i="5" s="1"/>
  <c r="X1952" i="5" s="1"/>
  <c r="V1953" i="5"/>
  <c r="E1953" i="5"/>
  <c r="X1953" i="5" s="1"/>
  <c r="V1954" i="5"/>
  <c r="E1954" i="5"/>
  <c r="V1955" i="5"/>
  <c r="E1955" i="5"/>
  <c r="X1955" i="5" s="1"/>
  <c r="V1956" i="5"/>
  <c r="E1956" i="5"/>
  <c r="X1956" i="5" s="1"/>
  <c r="V1957" i="5"/>
  <c r="E1957" i="5"/>
  <c r="X1957" i="5" s="1"/>
  <c r="V1958" i="5"/>
  <c r="E1958" i="5"/>
  <c r="V1959" i="5"/>
  <c r="E1959" i="5"/>
  <c r="X1959" i="5" s="1"/>
  <c r="V1960" i="5"/>
  <c r="E1960" i="5" s="1"/>
  <c r="X1960" i="5" s="1"/>
  <c r="V1961" i="5"/>
  <c r="E1961" i="5" s="1"/>
  <c r="X1961" i="5" s="1"/>
  <c r="V1962" i="5"/>
  <c r="E1962" i="5" s="1"/>
  <c r="X1962" i="5" s="1"/>
  <c r="V1963" i="5"/>
  <c r="E1963" i="5"/>
  <c r="X1963" i="5" s="1"/>
  <c r="V1964" i="5"/>
  <c r="E1964" i="5"/>
  <c r="X1964" i="5" s="1"/>
  <c r="V1965" i="5"/>
  <c r="E1965" i="5" s="1"/>
  <c r="X1965" i="5" s="1"/>
  <c r="V1966" i="5"/>
  <c r="E1966" i="5" s="1"/>
  <c r="X1966" i="5" s="1"/>
  <c r="V1967" i="5"/>
  <c r="E1967" i="5" s="1"/>
  <c r="X1967" i="5" s="1"/>
  <c r="V1968" i="5"/>
  <c r="E1968" i="5" s="1"/>
  <c r="X1968" i="5" s="1"/>
  <c r="V1969" i="5"/>
  <c r="E1969" i="5" s="1"/>
  <c r="X1969" i="5" s="1"/>
  <c r="V1970" i="5"/>
  <c r="E1970" i="5"/>
  <c r="V1971" i="5"/>
  <c r="E1971" i="5"/>
  <c r="X1971" i="5" s="1"/>
  <c r="V1972" i="5"/>
  <c r="E1972" i="5" s="1"/>
  <c r="X1972" i="5" s="1"/>
  <c r="V1973" i="5"/>
  <c r="E1973" i="5" s="1"/>
  <c r="X1973" i="5" s="1"/>
  <c r="V1974" i="5"/>
  <c r="E1974" i="5" s="1"/>
  <c r="X1974" i="5" s="1"/>
  <c r="V1975" i="5"/>
  <c r="E1975" i="5" s="1"/>
  <c r="X1975" i="5" s="1"/>
  <c r="V1976" i="5"/>
  <c r="E1976" i="5" s="1"/>
  <c r="X1976" i="5" s="1"/>
  <c r="V1977" i="5"/>
  <c r="E1977" i="5" s="1"/>
  <c r="X1977" i="5" s="1"/>
  <c r="V1978" i="5"/>
  <c r="E1978" i="5" s="1"/>
  <c r="X1978" i="5" s="1"/>
  <c r="V1979" i="5"/>
  <c r="E1979" i="5" s="1"/>
  <c r="X1979" i="5" s="1"/>
  <c r="V1980" i="5"/>
  <c r="E1980" i="5" s="1"/>
  <c r="X1980" i="5" s="1"/>
  <c r="V1981" i="5"/>
  <c r="E1981" i="5" s="1"/>
  <c r="X1981" i="5" s="1"/>
  <c r="V1982" i="5"/>
  <c r="E1982" i="5" s="1"/>
  <c r="X1982" i="5" s="1"/>
  <c r="V1983" i="5"/>
  <c r="E1983" i="5" s="1"/>
  <c r="X1983" i="5" s="1"/>
  <c r="V1984" i="5"/>
  <c r="E1984" i="5"/>
  <c r="X1984" i="5" s="1"/>
  <c r="V1985" i="5"/>
  <c r="E1985" i="5"/>
  <c r="X1985" i="5" s="1"/>
  <c r="V1986" i="5"/>
  <c r="E1986" i="5"/>
  <c r="V1987" i="5"/>
  <c r="E1987" i="5"/>
  <c r="X1987" i="5" s="1"/>
  <c r="V1988" i="5"/>
  <c r="E1988" i="5" s="1"/>
  <c r="X1988" i="5" s="1"/>
  <c r="V1989" i="5"/>
  <c r="E1989" i="5" s="1"/>
  <c r="X1989" i="5" s="1"/>
  <c r="V1990" i="5"/>
  <c r="E1990" i="5"/>
  <c r="X1990" i="5" s="1"/>
  <c r="V1991" i="5"/>
  <c r="E1991" i="5"/>
  <c r="X1991" i="5" s="1"/>
  <c r="V1992" i="5"/>
  <c r="E1992" i="5" s="1"/>
  <c r="X1992" i="5" s="1"/>
  <c r="V1993" i="5"/>
  <c r="E1993" i="5"/>
  <c r="X1993" i="5" s="1"/>
  <c r="V1994" i="5"/>
  <c r="E1994" i="5" s="1"/>
  <c r="X1994" i="5" s="1"/>
  <c r="V1995" i="5"/>
  <c r="E1995" i="5"/>
  <c r="X1995" i="5" s="1"/>
  <c r="V1996" i="5"/>
  <c r="E1996" i="5"/>
  <c r="X1996" i="5" s="1"/>
  <c r="V1997" i="5"/>
  <c r="E1997" i="5"/>
  <c r="X1997" i="5" s="1"/>
  <c r="V1998" i="5"/>
  <c r="E1998" i="5"/>
  <c r="X1998" i="5" s="1"/>
  <c r="V1999" i="5"/>
  <c r="E1999" i="5" s="1"/>
  <c r="X1999" i="5" s="1"/>
  <c r="V2000" i="5"/>
  <c r="E2000" i="5" s="1"/>
  <c r="X2000" i="5" s="1"/>
  <c r="V2001" i="5"/>
  <c r="E2001" i="5"/>
  <c r="X2001" i="5" s="1"/>
  <c r="V2002" i="5"/>
  <c r="E2002" i="5"/>
  <c r="X2002" i="5" s="1"/>
  <c r="V2003" i="5"/>
  <c r="E2003" i="5" s="1"/>
  <c r="X2003" i="5" s="1"/>
  <c r="V2004" i="5"/>
  <c r="E2004" i="5"/>
  <c r="X2004" i="5" s="1"/>
  <c r="V2005" i="5"/>
  <c r="E2005" i="5" s="1"/>
  <c r="X2005" i="5" s="1"/>
  <c r="V2006" i="5"/>
  <c r="E2006" i="5"/>
  <c r="V2007" i="5"/>
  <c r="E2007" i="5" s="1"/>
  <c r="X2007" i="5" s="1"/>
  <c r="V2008" i="5"/>
  <c r="E2008" i="5"/>
  <c r="X2008" i="5" s="1"/>
  <c r="V2009" i="5"/>
  <c r="E2009" i="5"/>
  <c r="X2009" i="5" s="1"/>
  <c r="V2010" i="5"/>
  <c r="E2010" i="5" s="1"/>
  <c r="X2010" i="5" s="1"/>
  <c r="V2011" i="5"/>
  <c r="E2011" i="5" s="1"/>
  <c r="X2011" i="5" s="1"/>
  <c r="V2012" i="5"/>
  <c r="E2012" i="5"/>
  <c r="V2013" i="5"/>
  <c r="E2013" i="5"/>
  <c r="X2013" i="5" s="1"/>
  <c r="V2014" i="5"/>
  <c r="E2014" i="5" s="1"/>
  <c r="X2014" i="5" s="1"/>
  <c r="V2015" i="5"/>
  <c r="E2015" i="5" s="1"/>
  <c r="X2015" i="5" s="1"/>
  <c r="V2016" i="5"/>
  <c r="E2016" i="5" s="1"/>
  <c r="X2016" i="5" s="1"/>
  <c r="V2017" i="5"/>
  <c r="E2017" i="5"/>
  <c r="X2017" i="5" s="1"/>
  <c r="V2018" i="5"/>
  <c r="E2018" i="5" s="1"/>
  <c r="X2018" i="5" s="1"/>
  <c r="V2019" i="5"/>
  <c r="E2019" i="5"/>
  <c r="X2019" i="5" s="1"/>
  <c r="V2020" i="5"/>
  <c r="E2020" i="5"/>
  <c r="X2020" i="5" s="1"/>
  <c r="V2021" i="5"/>
  <c r="E2021" i="5" s="1"/>
  <c r="X2021" i="5" s="1"/>
  <c r="V2022" i="5"/>
  <c r="E2022" i="5"/>
  <c r="V2023" i="5"/>
  <c r="E2023" i="5" s="1"/>
  <c r="X2023" i="5" s="1"/>
  <c r="V2024" i="5"/>
  <c r="E2024" i="5" s="1"/>
  <c r="X2024" i="5" s="1"/>
  <c r="V2025" i="5"/>
  <c r="E2025" i="5" s="1"/>
  <c r="X2025" i="5" s="1"/>
  <c r="V2026" i="5"/>
  <c r="E2026" i="5" s="1"/>
  <c r="X2026" i="5" s="1"/>
  <c r="V2027" i="5"/>
  <c r="E2027" i="5"/>
  <c r="X2027" i="5" s="1"/>
  <c r="V2028" i="5"/>
  <c r="E2028" i="5" s="1"/>
  <c r="X2028" i="5" s="1"/>
  <c r="V2029" i="5"/>
  <c r="E2029" i="5"/>
  <c r="X2029" i="5" s="1"/>
  <c r="V2030" i="5"/>
  <c r="E2030" i="5" s="1"/>
  <c r="X2030" i="5" s="1"/>
  <c r="V2031" i="5"/>
  <c r="E2031" i="5"/>
  <c r="X2031" i="5" s="1"/>
  <c r="V2032" i="5"/>
  <c r="E2032" i="5"/>
  <c r="X2032" i="5" s="1"/>
  <c r="V2033" i="5"/>
  <c r="E2033" i="5"/>
  <c r="X2033" i="5" s="1"/>
  <c r="V2034" i="5"/>
  <c r="E2034" i="5" s="1"/>
  <c r="X2034" i="5" s="1"/>
  <c r="V2035" i="5"/>
  <c r="E2035" i="5" s="1"/>
  <c r="X2035" i="5" s="1"/>
  <c r="V2036" i="5"/>
  <c r="E2036" i="5" s="1"/>
  <c r="X2036" i="5" s="1"/>
  <c r="V2037" i="5"/>
  <c r="E2037" i="5" s="1"/>
  <c r="X2037" i="5" s="1"/>
  <c r="V2038" i="5"/>
  <c r="E2038" i="5" s="1"/>
  <c r="X2038" i="5" s="1"/>
  <c r="V2039" i="5"/>
  <c r="E2039" i="5" s="1"/>
  <c r="X2039" i="5" s="1"/>
  <c r="V2040" i="5"/>
  <c r="E2040" i="5" s="1"/>
  <c r="X2040" i="5" s="1"/>
  <c r="V2041" i="5"/>
  <c r="E2041" i="5" s="1"/>
  <c r="X2041" i="5" s="1"/>
  <c r="V2042" i="5"/>
  <c r="E2042" i="5" s="1"/>
  <c r="X2042" i="5" s="1"/>
  <c r="V2043" i="5"/>
  <c r="E2043" i="5" s="1"/>
  <c r="X2043" i="5" s="1"/>
  <c r="V2044" i="5"/>
  <c r="E2044" i="5" s="1"/>
  <c r="X2044" i="5" s="1"/>
  <c r="V2045" i="5"/>
  <c r="E2045" i="5" s="1"/>
  <c r="X2045" i="5" s="1"/>
  <c r="V2046" i="5"/>
  <c r="E2046" i="5" s="1"/>
  <c r="X2046" i="5" s="1"/>
  <c r="V2047" i="5"/>
  <c r="E2047" i="5" s="1"/>
  <c r="X2047" i="5" s="1"/>
  <c r="V2048" i="5"/>
  <c r="E2048" i="5"/>
  <c r="X2048" i="5" s="1"/>
  <c r="V2049" i="5"/>
  <c r="E2049" i="5" s="1"/>
  <c r="X2049" i="5" s="1"/>
  <c r="V2050" i="5"/>
  <c r="E2050" i="5"/>
  <c r="V2051" i="5"/>
  <c r="E2051" i="5" s="1"/>
  <c r="X2051" i="5" s="1"/>
  <c r="V2052" i="5"/>
  <c r="E2052" i="5" s="1"/>
  <c r="X2052" i="5" s="1"/>
  <c r="V2053" i="5"/>
  <c r="E2053" i="5" s="1"/>
  <c r="X2053" i="5" s="1"/>
  <c r="V2054" i="5"/>
  <c r="E2054" i="5" s="1"/>
  <c r="X2054" i="5" s="1"/>
  <c r="V2055" i="5"/>
  <c r="E2055" i="5" s="1"/>
  <c r="X2055" i="5" s="1"/>
  <c r="V2056" i="5"/>
  <c r="E2056" i="5"/>
  <c r="X2056" i="5" s="1"/>
  <c r="V2057" i="5"/>
  <c r="E2057" i="5" s="1"/>
  <c r="X2057" i="5" s="1"/>
  <c r="V2058" i="5"/>
  <c r="E2058" i="5" s="1"/>
  <c r="X2058" i="5" s="1"/>
  <c r="V2059" i="5"/>
  <c r="E2059" i="5" s="1"/>
  <c r="X2059" i="5" s="1"/>
  <c r="V2060" i="5"/>
  <c r="E2060" i="5" s="1"/>
  <c r="X2060" i="5" s="1"/>
  <c r="V2061" i="5"/>
  <c r="E2061" i="5"/>
  <c r="X2061" i="5" s="1"/>
  <c r="V2062" i="5"/>
  <c r="E2062" i="5"/>
  <c r="V2063" i="5"/>
  <c r="E2063" i="5"/>
  <c r="X2063" i="5" s="1"/>
  <c r="V2064" i="5"/>
  <c r="E2064" i="5" s="1"/>
  <c r="X2064" i="5" s="1"/>
  <c r="V2065" i="5"/>
  <c r="E2065" i="5"/>
  <c r="X2065" i="5" s="1"/>
  <c r="V2066" i="5"/>
  <c r="E2066" i="5" s="1"/>
  <c r="X2066" i="5" s="1"/>
  <c r="V2067" i="5"/>
  <c r="E2067" i="5"/>
  <c r="X2067" i="5" s="1"/>
  <c r="V2068" i="5"/>
  <c r="E2068" i="5" s="1"/>
  <c r="X2068" i="5" s="1"/>
  <c r="V2069" i="5"/>
  <c r="E2069" i="5"/>
  <c r="X2069" i="5" s="1"/>
  <c r="V2070" i="5"/>
  <c r="E2070" i="5" s="1"/>
  <c r="X2070" i="5" s="1"/>
  <c r="V2071" i="5"/>
  <c r="E2071" i="5"/>
  <c r="X2071" i="5" s="1"/>
  <c r="V2072" i="5"/>
  <c r="E2072" i="5" s="1"/>
  <c r="X2072" i="5" s="1"/>
  <c r="V2073" i="5"/>
  <c r="E2073" i="5"/>
  <c r="X2073" i="5" s="1"/>
  <c r="V2074" i="5"/>
  <c r="E2074" i="5"/>
  <c r="V2075" i="5"/>
  <c r="E2075" i="5" s="1"/>
  <c r="X2075" i="5" s="1"/>
  <c r="V2076" i="5"/>
  <c r="E2076" i="5"/>
  <c r="V2077" i="5"/>
  <c r="E2077" i="5" s="1"/>
  <c r="X2077" i="5" s="1"/>
  <c r="V2078" i="5"/>
  <c r="E2078" i="5" s="1"/>
  <c r="X2078" i="5" s="1"/>
  <c r="V2079" i="5"/>
  <c r="E2079" i="5"/>
  <c r="X2079" i="5" s="1"/>
  <c r="V2080" i="5"/>
  <c r="E2080" i="5"/>
  <c r="X2080" i="5" s="1"/>
  <c r="V2081" i="5"/>
  <c r="E2081" i="5"/>
  <c r="X2081" i="5" s="1"/>
  <c r="V2082" i="5"/>
  <c r="E2082" i="5"/>
  <c r="V2083" i="5"/>
  <c r="E2083" i="5" s="1"/>
  <c r="X2083" i="5" s="1"/>
  <c r="V2084" i="5"/>
  <c r="E2084" i="5"/>
  <c r="X2084" i="5" s="1"/>
  <c r="V2085" i="5"/>
  <c r="E2085" i="5"/>
  <c r="X2085" i="5" s="1"/>
  <c r="V2086" i="5"/>
  <c r="E2086" i="5" s="1"/>
  <c r="X2086" i="5" s="1"/>
  <c r="V2087" i="5"/>
  <c r="E2087" i="5" s="1"/>
  <c r="X2087" i="5" s="1"/>
  <c r="V2088" i="5"/>
  <c r="E2088" i="5" s="1"/>
  <c r="X2088" i="5" s="1"/>
  <c r="V2089" i="5"/>
  <c r="E2089" i="5" s="1"/>
  <c r="X2089" i="5" s="1"/>
  <c r="V2090" i="5"/>
  <c r="E2090" i="5"/>
  <c r="V2091" i="5"/>
  <c r="E2091" i="5"/>
  <c r="V2092" i="5"/>
  <c r="E2092" i="5" s="1"/>
  <c r="X2092" i="5" s="1"/>
  <c r="V2093" i="5"/>
  <c r="E2093" i="5" s="1"/>
  <c r="X2093" i="5" s="1"/>
  <c r="V2094" i="5"/>
  <c r="E2094" i="5" s="1"/>
  <c r="X2094" i="5" s="1"/>
  <c r="V2095" i="5"/>
  <c r="E2095" i="5"/>
  <c r="X2095" i="5" s="1"/>
  <c r="V2096" i="5"/>
  <c r="E2096" i="5" s="1"/>
  <c r="X2096" i="5" s="1"/>
  <c r="V2097" i="5"/>
  <c r="E2097" i="5" s="1"/>
  <c r="X2097" i="5" s="1"/>
  <c r="V2098" i="5"/>
  <c r="E2098" i="5" s="1"/>
  <c r="X2098" i="5" s="1"/>
  <c r="V2099" i="5"/>
  <c r="E2099" i="5"/>
  <c r="V2100" i="5"/>
  <c r="E2100" i="5" s="1"/>
  <c r="X2100" i="5" s="1"/>
  <c r="V2101" i="5"/>
  <c r="E2101" i="5"/>
  <c r="X2101" i="5" s="1"/>
  <c r="V2102" i="5"/>
  <c r="E2102" i="5" s="1"/>
  <c r="X2102" i="5" s="1"/>
  <c r="V2103" i="5"/>
  <c r="E2103" i="5"/>
  <c r="V2104" i="5"/>
  <c r="E2104" i="5" s="1"/>
  <c r="X2104" i="5" s="1"/>
  <c r="V2105" i="5"/>
  <c r="E2105" i="5" s="1"/>
  <c r="X2105" i="5" s="1"/>
  <c r="V2106" i="5"/>
  <c r="E2106" i="5" s="1"/>
  <c r="X2106" i="5" s="1"/>
  <c r="V2107" i="5"/>
  <c r="E2107" i="5"/>
  <c r="V2108" i="5"/>
  <c r="E2108" i="5" s="1"/>
  <c r="X2108" i="5" s="1"/>
  <c r="V2109" i="5"/>
  <c r="E2109" i="5"/>
  <c r="X2109" i="5" s="1"/>
  <c r="V2110" i="5"/>
  <c r="E2110" i="5"/>
  <c r="X2110" i="5" s="1"/>
  <c r="V2111" i="5"/>
  <c r="E2111" i="5" s="1"/>
  <c r="X2111" i="5" s="1"/>
  <c r="V2112" i="5"/>
  <c r="E2112" i="5"/>
  <c r="X2112" i="5" s="1"/>
  <c r="V2113" i="5"/>
  <c r="E2113" i="5"/>
  <c r="X2113" i="5" s="1"/>
  <c r="V2114" i="5"/>
  <c r="E2114" i="5"/>
  <c r="V2115" i="5"/>
  <c r="E2115" i="5" s="1"/>
  <c r="X2115" i="5" s="1"/>
  <c r="V2116" i="5"/>
  <c r="E2116" i="5"/>
  <c r="X2116" i="5" s="1"/>
  <c r="V2117" i="5"/>
  <c r="E2117" i="5"/>
  <c r="X2117" i="5" s="1"/>
  <c r="V2118" i="5"/>
  <c r="E2118" i="5" s="1"/>
  <c r="X2118" i="5" s="1"/>
  <c r="V2119" i="5"/>
  <c r="E2119" i="5" s="1"/>
  <c r="X2119" i="5" s="1"/>
  <c r="V2120" i="5"/>
  <c r="E2120" i="5" s="1"/>
  <c r="X2120" i="5" s="1"/>
  <c r="V2121" i="5"/>
  <c r="E2121" i="5" s="1"/>
  <c r="X2121" i="5" s="1"/>
  <c r="V2122" i="5"/>
  <c r="E2122" i="5" s="1"/>
  <c r="X2122" i="5" s="1"/>
  <c r="V2123" i="5"/>
  <c r="E2123" i="5" s="1"/>
  <c r="X2123" i="5" s="1"/>
  <c r="V2124" i="5"/>
  <c r="E2124" i="5" s="1"/>
  <c r="X2124" i="5" s="1"/>
  <c r="V2125" i="5"/>
  <c r="E2125" i="5"/>
  <c r="X2125" i="5" s="1"/>
  <c r="V2126" i="5"/>
  <c r="E2126" i="5"/>
  <c r="X2126" i="5" s="1"/>
  <c r="V2127" i="5"/>
  <c r="E2127" i="5" s="1"/>
  <c r="X2127" i="5" s="1"/>
  <c r="V2128" i="5"/>
  <c r="E2128" i="5" s="1"/>
  <c r="X2128" i="5" s="1"/>
  <c r="V2129" i="5"/>
  <c r="E2129" i="5" s="1"/>
  <c r="X2129" i="5" s="1"/>
  <c r="V2130" i="5"/>
  <c r="E2130" i="5" s="1"/>
  <c r="X2130" i="5" s="1"/>
  <c r="V2131" i="5"/>
  <c r="E2131" i="5"/>
  <c r="V2132" i="5"/>
  <c r="E2132" i="5"/>
  <c r="X2132" i="5" s="1"/>
  <c r="V2133" i="5"/>
  <c r="E2133" i="5" s="1"/>
  <c r="X2133" i="5" s="1"/>
  <c r="V2134" i="5"/>
  <c r="E2134" i="5"/>
  <c r="X2134" i="5" s="1"/>
  <c r="V2135" i="5"/>
  <c r="E2135" i="5"/>
  <c r="V2136" i="5"/>
  <c r="E2136" i="5"/>
  <c r="V2137" i="5"/>
  <c r="E2137" i="5" s="1"/>
  <c r="X2137" i="5" s="1"/>
  <c r="V2138" i="5"/>
  <c r="E2138" i="5" s="1"/>
  <c r="X2138" i="5" s="1"/>
  <c r="V2139" i="5"/>
  <c r="E2139" i="5" s="1"/>
  <c r="X2139" i="5" s="1"/>
  <c r="V2140" i="5"/>
  <c r="E2140" i="5" s="1"/>
  <c r="X2140" i="5" s="1"/>
  <c r="V2141" i="5"/>
  <c r="E2141" i="5"/>
  <c r="X2141" i="5" s="1"/>
  <c r="V2142" i="5"/>
  <c r="E2142" i="5" s="1"/>
  <c r="X2142" i="5" s="1"/>
  <c r="V2143" i="5"/>
  <c r="E2143" i="5"/>
  <c r="X2143" i="5" s="1"/>
  <c r="V2144" i="5"/>
  <c r="E2144" i="5" s="1"/>
  <c r="X2144" i="5" s="1"/>
  <c r="V2145" i="5"/>
  <c r="E2145" i="5"/>
  <c r="X2145" i="5" s="1"/>
  <c r="V2146" i="5"/>
  <c r="E2146" i="5" s="1"/>
  <c r="X2146" i="5" s="1"/>
  <c r="V2147" i="5"/>
  <c r="E2147" i="5"/>
  <c r="X2147" i="5" s="1"/>
  <c r="V2148" i="5"/>
  <c r="E2148" i="5" s="1"/>
  <c r="X2148" i="5" s="1"/>
  <c r="V2149" i="5"/>
  <c r="E2149" i="5" s="1"/>
  <c r="X2149" i="5" s="1"/>
  <c r="V2150" i="5"/>
  <c r="E2150" i="5"/>
  <c r="X2150" i="5" s="1"/>
  <c r="V2151" i="5"/>
  <c r="E2151" i="5" s="1"/>
  <c r="X2151" i="5" s="1"/>
  <c r="V2152" i="5"/>
  <c r="E2152" i="5"/>
  <c r="X2152" i="5" s="1"/>
  <c r="V2153" i="5"/>
  <c r="E2153" i="5" s="1"/>
  <c r="X2153" i="5" s="1"/>
  <c r="V2154" i="5"/>
  <c r="E2154" i="5" s="1"/>
  <c r="X2154" i="5" s="1"/>
  <c r="V2155" i="5"/>
  <c r="E2155" i="5" s="1"/>
  <c r="X2155" i="5" s="1"/>
  <c r="V2156" i="5"/>
  <c r="E2156" i="5" s="1"/>
  <c r="X2156" i="5" s="1"/>
  <c r="V2157" i="5"/>
  <c r="E2157" i="5"/>
  <c r="V2158" i="5"/>
  <c r="E2158" i="5" s="1"/>
  <c r="X2158" i="5" s="1"/>
  <c r="V2159" i="5"/>
  <c r="E2159" i="5"/>
  <c r="X2159" i="5" s="1"/>
  <c r="V2160" i="5"/>
  <c r="E2160" i="5"/>
  <c r="V2161" i="5"/>
  <c r="E2161" i="5"/>
  <c r="X2161" i="5" s="1"/>
  <c r="V2162" i="5"/>
  <c r="E2162" i="5" s="1"/>
  <c r="X2162" i="5" s="1"/>
  <c r="V2163" i="5"/>
  <c r="E2163" i="5"/>
  <c r="X2163" i="5" s="1"/>
  <c r="V2164" i="5"/>
  <c r="E2164" i="5"/>
  <c r="X2164" i="5" s="1"/>
  <c r="V2165" i="5"/>
  <c r="E2165" i="5" s="1"/>
  <c r="X2165" i="5" s="1"/>
  <c r="V2166" i="5"/>
  <c r="E2166" i="5"/>
  <c r="X2166" i="5" s="1"/>
  <c r="V2167" i="5"/>
  <c r="E2167" i="5" s="1"/>
  <c r="X2167" i="5" s="1"/>
  <c r="V2168" i="5"/>
  <c r="E2168" i="5" s="1"/>
  <c r="X2168" i="5" s="1"/>
  <c r="V2169" i="5"/>
  <c r="E2169" i="5"/>
  <c r="X2169" i="5" s="1"/>
  <c r="V2170" i="5"/>
  <c r="E2170" i="5" s="1"/>
  <c r="X2170" i="5" s="1"/>
  <c r="V2171" i="5"/>
  <c r="E2171" i="5" s="1"/>
  <c r="X2171" i="5" s="1"/>
  <c r="V2172" i="5"/>
  <c r="E2172" i="5"/>
  <c r="V2173" i="5"/>
  <c r="E2173" i="5" s="1"/>
  <c r="X2173" i="5" s="1"/>
  <c r="V2174" i="5"/>
  <c r="E2174" i="5" s="1"/>
  <c r="X2174" i="5" s="1"/>
  <c r="V2175" i="5"/>
  <c r="E2175" i="5" s="1"/>
  <c r="X2175" i="5" s="1"/>
  <c r="V2176" i="5"/>
  <c r="E2176" i="5" s="1"/>
  <c r="X2176" i="5" s="1"/>
  <c r="V2177" i="5"/>
  <c r="E2177" i="5"/>
  <c r="X2177" i="5" s="1"/>
  <c r="V2178" i="5"/>
  <c r="E2178" i="5" s="1"/>
  <c r="X2178" i="5" s="1"/>
  <c r="V2179" i="5"/>
  <c r="E2179" i="5"/>
  <c r="X2179" i="5" s="1"/>
  <c r="V2180" i="5"/>
  <c r="E2180" i="5" s="1"/>
  <c r="X2180" i="5" s="1"/>
  <c r="V2181" i="5"/>
  <c r="E2181" i="5"/>
  <c r="X2181" i="5" s="1"/>
  <c r="V2182" i="5"/>
  <c r="E2182" i="5" s="1"/>
  <c r="X2182" i="5" s="1"/>
  <c r="V2183" i="5"/>
  <c r="E2183" i="5" s="1"/>
  <c r="X2183" i="5" s="1"/>
  <c r="V2184" i="5"/>
  <c r="E2184" i="5" s="1"/>
  <c r="X2184" i="5" s="1"/>
  <c r="V2185" i="5"/>
  <c r="E2185" i="5" s="1"/>
  <c r="X2185" i="5" s="1"/>
  <c r="V2186" i="5"/>
  <c r="E2186" i="5" s="1"/>
  <c r="X2186" i="5" s="1"/>
  <c r="V2187" i="5"/>
  <c r="E2187" i="5" s="1"/>
  <c r="X2187" i="5" s="1"/>
  <c r="V2188" i="5"/>
  <c r="E2188" i="5"/>
  <c r="X2188" i="5" s="1"/>
  <c r="V2189" i="5"/>
  <c r="E2189" i="5"/>
  <c r="X2189" i="5" s="1"/>
  <c r="V2190" i="5"/>
  <c r="E2190" i="5"/>
  <c r="X2190" i="5" s="1"/>
  <c r="V2191" i="5"/>
  <c r="E2191" i="5" s="1"/>
  <c r="X2191" i="5" s="1"/>
  <c r="V2192" i="5"/>
  <c r="E2192" i="5"/>
  <c r="V2193" i="5"/>
  <c r="E2193" i="5"/>
  <c r="X2193" i="5" s="1"/>
  <c r="V2194" i="5"/>
  <c r="E2194" i="5" s="1"/>
  <c r="X2194" i="5" s="1"/>
  <c r="V2195" i="5"/>
  <c r="E2195" i="5" s="1"/>
  <c r="X2195" i="5" s="1"/>
  <c r="V2196" i="5"/>
  <c r="E2196" i="5" s="1"/>
  <c r="X2196" i="5" s="1"/>
  <c r="V2197" i="5"/>
  <c r="E2197" i="5" s="1"/>
  <c r="X2197" i="5" s="1"/>
  <c r="V2198" i="5"/>
  <c r="E2198" i="5" s="1"/>
  <c r="X2198" i="5" s="1"/>
  <c r="V2199" i="5"/>
  <c r="E2199" i="5" s="1"/>
  <c r="X2199" i="5" s="1"/>
  <c r="V2200" i="5"/>
  <c r="E2200" i="5"/>
  <c r="X2200" i="5" s="1"/>
  <c r="V2201" i="5"/>
  <c r="E2201" i="5"/>
  <c r="X2201" i="5" s="1"/>
  <c r="V2202" i="5"/>
  <c r="E2202" i="5" s="1"/>
  <c r="X2202" i="5" s="1"/>
  <c r="V2203" i="5"/>
  <c r="E2203" i="5"/>
  <c r="X2203" i="5" s="1"/>
  <c r="V2204" i="5"/>
  <c r="E2204" i="5" s="1"/>
  <c r="X2204" i="5" s="1"/>
  <c r="V2205" i="5"/>
  <c r="E2205" i="5" s="1"/>
  <c r="X2205" i="5" s="1"/>
  <c r="V2206" i="5"/>
  <c r="E2206" i="5" s="1"/>
  <c r="X2206" i="5" s="1"/>
  <c r="V2207" i="5"/>
  <c r="E2207" i="5" s="1"/>
  <c r="X2207" i="5" s="1"/>
  <c r="V2208" i="5"/>
  <c r="E2208" i="5" s="1"/>
  <c r="X2208" i="5" s="1"/>
  <c r="V2209" i="5"/>
  <c r="E2209" i="5"/>
  <c r="X2209" i="5" s="1"/>
  <c r="V2210" i="5"/>
  <c r="E2210" i="5" s="1"/>
  <c r="X2210" i="5" s="1"/>
  <c r="V2211" i="5"/>
  <c r="E2211" i="5"/>
  <c r="X2211" i="5" s="1"/>
  <c r="V2212" i="5"/>
  <c r="E2212" i="5" s="1"/>
  <c r="X2212" i="5" s="1"/>
  <c r="V2213" i="5"/>
  <c r="E2213" i="5"/>
  <c r="V2214" i="5"/>
  <c r="E2214" i="5"/>
  <c r="V2215" i="5"/>
  <c r="E2215" i="5" s="1"/>
  <c r="X2215" i="5" s="1"/>
  <c r="V2216" i="5"/>
  <c r="E2216" i="5"/>
  <c r="X2216" i="5" s="1"/>
  <c r="V2217" i="5"/>
  <c r="E2217" i="5"/>
  <c r="X2217" i="5" s="1"/>
  <c r="V2218" i="5"/>
  <c r="E2218" i="5" s="1"/>
  <c r="X2218" i="5" s="1"/>
  <c r="V2219" i="5"/>
  <c r="E2219" i="5" s="1"/>
  <c r="X2219" i="5" s="1"/>
  <c r="V2220" i="5"/>
  <c r="E2220" i="5" s="1"/>
  <c r="X2220" i="5" s="1"/>
  <c r="V2221" i="5"/>
  <c r="E2221" i="5" s="1"/>
  <c r="X2221" i="5" s="1"/>
  <c r="V2222" i="5"/>
  <c r="E2222" i="5" s="1"/>
  <c r="X2222" i="5" s="1"/>
  <c r="V2223" i="5"/>
  <c r="E2223" i="5" s="1"/>
  <c r="X2223" i="5" s="1"/>
  <c r="V2224" i="5"/>
  <c r="E2224" i="5" s="1"/>
  <c r="X2224" i="5" s="1"/>
  <c r="V2225" i="5"/>
  <c r="E2225" i="5"/>
  <c r="X2225" i="5" s="1"/>
  <c r="V2226" i="5"/>
  <c r="E2226" i="5" s="1"/>
  <c r="X2226" i="5" s="1"/>
  <c r="V2227" i="5"/>
  <c r="E2227" i="5" s="1"/>
  <c r="X2227" i="5" s="1"/>
  <c r="V2228" i="5"/>
  <c r="E2228" i="5"/>
  <c r="X2228" i="5" s="1"/>
  <c r="V2229" i="5"/>
  <c r="E2229" i="5" s="1"/>
  <c r="X2229" i="5" s="1"/>
  <c r="V2230" i="5"/>
  <c r="E2230" i="5"/>
  <c r="X2230" i="5" s="1"/>
  <c r="V2231" i="5"/>
  <c r="E2231" i="5" s="1"/>
  <c r="X2231" i="5" s="1"/>
  <c r="V2232" i="5"/>
  <c r="E2232" i="5"/>
  <c r="X2232" i="5" s="1"/>
  <c r="V2233" i="5"/>
  <c r="E2233" i="5" s="1"/>
  <c r="X2233" i="5" s="1"/>
  <c r="V2234" i="5"/>
  <c r="E2234" i="5" s="1"/>
  <c r="X2234" i="5" s="1"/>
  <c r="V2235" i="5"/>
  <c r="E2235" i="5" s="1"/>
  <c r="X2235" i="5" s="1"/>
  <c r="V2236" i="5"/>
  <c r="E2236" i="5" s="1"/>
  <c r="X2236" i="5" s="1"/>
  <c r="V2237" i="5"/>
  <c r="E2237" i="5"/>
  <c r="X2237" i="5" s="1"/>
  <c r="V2238" i="5"/>
  <c r="E2238" i="5" s="1"/>
  <c r="X2238" i="5" s="1"/>
  <c r="V2239" i="5"/>
  <c r="E2239" i="5" s="1"/>
  <c r="X2239" i="5" s="1"/>
  <c r="V2240" i="5"/>
  <c r="E2240" i="5"/>
  <c r="X2240" i="5" s="1"/>
  <c r="V2241" i="5"/>
  <c r="E2241" i="5" s="1"/>
  <c r="X2241" i="5" s="1"/>
  <c r="V2242" i="5"/>
  <c r="E2242" i="5" s="1"/>
  <c r="X2242" i="5" s="1"/>
  <c r="V2243" i="5"/>
  <c r="E2243" i="5"/>
  <c r="X2243" i="5" s="1"/>
  <c r="V2244" i="5"/>
  <c r="E2244" i="5" s="1"/>
  <c r="X2244" i="5" s="1"/>
  <c r="V2245" i="5"/>
  <c r="E2245" i="5"/>
  <c r="X2245" i="5" s="1"/>
  <c r="V2246" i="5"/>
  <c r="E2246" i="5" s="1"/>
  <c r="X2246" i="5" s="1"/>
  <c r="V2247" i="5"/>
  <c r="E2247" i="5"/>
  <c r="X2247" i="5" s="1"/>
  <c r="V2248" i="5"/>
  <c r="E2248" i="5"/>
  <c r="X2248" i="5" s="1"/>
  <c r="V2249" i="5"/>
  <c r="E2249" i="5"/>
  <c r="X2249" i="5" s="1"/>
  <c r="V2250" i="5"/>
  <c r="E2250" i="5" s="1"/>
  <c r="X2250" i="5" s="1"/>
  <c r="V2251" i="5"/>
  <c r="E2251" i="5" s="1"/>
  <c r="X2251" i="5" s="1"/>
  <c r="V2252" i="5"/>
  <c r="E2252" i="5"/>
  <c r="X2252" i="5" s="1"/>
  <c r="V2253" i="5"/>
  <c r="E2253" i="5"/>
  <c r="V2254" i="5"/>
  <c r="E2254" i="5" s="1"/>
  <c r="X2254" i="5" s="1"/>
  <c r="V2255" i="5"/>
  <c r="E2255" i="5" s="1"/>
  <c r="X2255" i="5" s="1"/>
  <c r="V2256" i="5"/>
  <c r="E2256" i="5"/>
  <c r="X2256" i="5" s="1"/>
  <c r="V2257" i="5"/>
  <c r="E2257" i="5" s="1"/>
  <c r="X2257" i="5" s="1"/>
  <c r="V2258" i="5"/>
  <c r="E2258" i="5" s="1"/>
  <c r="X2258" i="5" s="1"/>
  <c r="V2259" i="5"/>
  <c r="E2259" i="5" s="1"/>
  <c r="X2259" i="5" s="1"/>
  <c r="V2260" i="5"/>
  <c r="E2260" i="5" s="1"/>
  <c r="X2260" i="5" s="1"/>
  <c r="V2261" i="5"/>
  <c r="E2261" i="5" s="1"/>
  <c r="X2261" i="5" s="1"/>
  <c r="V2262" i="5"/>
  <c r="E2262" i="5"/>
  <c r="V2263" i="5"/>
  <c r="E2263" i="5" s="1"/>
  <c r="X2263" i="5" s="1"/>
  <c r="V2264" i="5"/>
  <c r="E2264" i="5"/>
  <c r="X2264" i="5" s="1"/>
  <c r="V2265" i="5"/>
  <c r="E2265" i="5" s="1"/>
  <c r="X2265" i="5" s="1"/>
  <c r="V2266" i="5"/>
  <c r="E2266" i="5" s="1"/>
  <c r="X2266" i="5" s="1"/>
  <c r="V2267" i="5"/>
  <c r="E2267" i="5" s="1"/>
  <c r="X2267" i="5" s="1"/>
  <c r="V2268" i="5"/>
  <c r="E2268" i="5"/>
  <c r="X2268" i="5" s="1"/>
  <c r="V2269" i="5"/>
  <c r="E2269" i="5" s="1"/>
  <c r="X2269" i="5" s="1"/>
  <c r="V2270" i="5"/>
  <c r="E2270" i="5" s="1"/>
  <c r="X2270" i="5" s="1"/>
  <c r="V2271" i="5"/>
  <c r="E2271" i="5" s="1"/>
  <c r="X2271" i="5" s="1"/>
  <c r="V2272" i="5"/>
  <c r="E2272" i="5" s="1"/>
  <c r="X2272" i="5" s="1"/>
  <c r="V2273" i="5"/>
  <c r="E2273" i="5" s="1"/>
  <c r="X2273" i="5" s="1"/>
  <c r="V2274" i="5"/>
  <c r="E2274" i="5" s="1"/>
  <c r="X2274" i="5" s="1"/>
  <c r="V2275" i="5"/>
  <c r="E2275" i="5" s="1"/>
  <c r="X2275" i="5" s="1"/>
  <c r="V2276" i="5"/>
  <c r="E2276" i="5" s="1"/>
  <c r="X2276" i="5" s="1"/>
  <c r="V2277" i="5"/>
  <c r="E2277" i="5"/>
  <c r="X2277" i="5" s="1"/>
  <c r="V2278" i="5"/>
  <c r="E2278" i="5" s="1"/>
  <c r="X2278" i="5" s="1"/>
  <c r="V2279" i="5"/>
  <c r="E2279" i="5"/>
  <c r="X2279" i="5" s="1"/>
  <c r="V2280" i="5"/>
  <c r="E2280" i="5" s="1"/>
  <c r="X2280" i="5" s="1"/>
  <c r="V2281" i="5"/>
  <c r="E2281" i="5"/>
  <c r="V2282" i="5"/>
  <c r="E2282" i="5" s="1"/>
  <c r="X2282" i="5" s="1"/>
  <c r="V2283" i="5"/>
  <c r="E2283" i="5"/>
  <c r="X2283" i="5" s="1"/>
  <c r="V2284" i="5"/>
  <c r="E2284" i="5" s="1"/>
  <c r="X2284" i="5" s="1"/>
  <c r="V2285" i="5"/>
  <c r="E2285" i="5" s="1"/>
  <c r="X2285" i="5" s="1"/>
  <c r="V2286" i="5"/>
  <c r="E2286" i="5" s="1"/>
  <c r="X2286" i="5" s="1"/>
  <c r="V2287" i="5"/>
  <c r="E2287" i="5"/>
  <c r="V2288" i="5"/>
  <c r="E2288" i="5" s="1"/>
  <c r="X2288" i="5" s="1"/>
  <c r="V2289" i="5"/>
  <c r="E2289" i="5" s="1"/>
  <c r="X2289" i="5" s="1"/>
  <c r="V2290" i="5"/>
  <c r="E2290" i="5"/>
  <c r="V2291" i="5"/>
  <c r="E2291" i="5" s="1"/>
  <c r="X2291" i="5" s="1"/>
  <c r="V2292" i="5"/>
  <c r="E2292" i="5" s="1"/>
  <c r="X2292" i="5" s="1"/>
  <c r="V2293" i="5"/>
  <c r="E2293" i="5" s="1"/>
  <c r="X2293" i="5" s="1"/>
  <c r="V2294" i="5"/>
  <c r="E2294" i="5" s="1"/>
  <c r="X2294" i="5" s="1"/>
  <c r="V2295" i="5"/>
  <c r="E2295" i="5" s="1"/>
  <c r="X2295" i="5" s="1"/>
  <c r="V2296" i="5"/>
  <c r="E2296" i="5"/>
  <c r="X2296" i="5" s="1"/>
  <c r="V2297" i="5"/>
  <c r="E2297" i="5" s="1"/>
  <c r="X2297" i="5" s="1"/>
  <c r="V2298" i="5"/>
  <c r="E2298" i="5" s="1"/>
  <c r="X2298" i="5" s="1"/>
  <c r="V2299" i="5"/>
  <c r="E2299" i="5" s="1"/>
  <c r="X2299" i="5" s="1"/>
  <c r="V2300" i="5"/>
  <c r="E2300" i="5"/>
  <c r="V2301" i="5"/>
  <c r="E2301" i="5" s="1"/>
  <c r="X2301" i="5" s="1"/>
  <c r="V2302" i="5"/>
  <c r="E2302" i="5" s="1"/>
  <c r="X2302" i="5" s="1"/>
  <c r="V2303" i="5"/>
  <c r="E2303" i="5" s="1"/>
  <c r="X2303" i="5" s="1"/>
  <c r="V2304" i="5"/>
  <c r="E2304" i="5" s="1"/>
  <c r="X2304" i="5" s="1"/>
  <c r="V2305" i="5"/>
  <c r="E2305" i="5" s="1"/>
  <c r="X2305" i="5" s="1"/>
  <c r="V2306" i="5"/>
  <c r="E2306" i="5" s="1"/>
  <c r="X2306" i="5" s="1"/>
  <c r="V2307" i="5"/>
  <c r="E2307" i="5" s="1"/>
  <c r="X2307" i="5" s="1"/>
  <c r="V2308" i="5"/>
  <c r="E2308" i="5" s="1"/>
  <c r="X2308" i="5" s="1"/>
  <c r="V2309" i="5"/>
  <c r="E2309" i="5"/>
  <c r="X2309" i="5" s="1"/>
  <c r="V2310" i="5"/>
  <c r="E2310" i="5"/>
  <c r="V2311" i="5"/>
  <c r="E2311" i="5" s="1"/>
  <c r="X2311" i="5" s="1"/>
  <c r="V2312" i="5"/>
  <c r="E2312" i="5" s="1"/>
  <c r="X2312" i="5" s="1"/>
  <c r="V2313" i="5"/>
  <c r="E2313" i="5" s="1"/>
  <c r="X2313" i="5" s="1"/>
  <c r="V2314" i="5"/>
  <c r="E2314" i="5" s="1"/>
  <c r="X2314" i="5" s="1"/>
  <c r="V2315" i="5"/>
  <c r="E2315" i="5" s="1"/>
  <c r="X2315" i="5" s="1"/>
  <c r="V2316" i="5"/>
  <c r="E2316" i="5"/>
  <c r="X2316" i="5" s="1"/>
  <c r="V2317" i="5"/>
  <c r="E2317" i="5"/>
  <c r="V2318" i="5"/>
  <c r="E2318" i="5"/>
  <c r="V2319" i="5"/>
  <c r="E2319" i="5" s="1"/>
  <c r="X2319" i="5" s="1"/>
  <c r="V2320" i="5"/>
  <c r="E2320" i="5" s="1"/>
  <c r="X2320" i="5" s="1"/>
  <c r="V2321" i="5"/>
  <c r="E2321" i="5" s="1"/>
  <c r="X2321" i="5" s="1"/>
  <c r="V2322" i="5"/>
  <c r="E2322" i="5"/>
  <c r="X2322" i="5" s="1"/>
  <c r="V2323" i="5"/>
  <c r="E2323" i="5"/>
  <c r="V2324" i="5"/>
  <c r="E2324" i="5" s="1"/>
  <c r="X2324" i="5" s="1"/>
  <c r="V2325" i="5"/>
  <c r="E2325" i="5" s="1"/>
  <c r="X2325" i="5" s="1"/>
  <c r="V2326" i="5"/>
  <c r="E2326" i="5" s="1"/>
  <c r="X2326" i="5" s="1"/>
  <c r="V2327" i="5"/>
  <c r="E2327" i="5" s="1"/>
  <c r="X2327" i="5" s="1"/>
  <c r="V2328" i="5"/>
  <c r="E2328" i="5" s="1"/>
  <c r="X2328" i="5" s="1"/>
  <c r="V2329" i="5"/>
  <c r="E2329" i="5"/>
  <c r="X2329" i="5" s="1"/>
  <c r="V2330" i="5"/>
  <c r="E2330" i="5" s="1"/>
  <c r="X2330" i="5" s="1"/>
  <c r="V2331" i="5"/>
  <c r="E2331" i="5" s="1"/>
  <c r="X2331" i="5" s="1"/>
  <c r="V2332" i="5"/>
  <c r="E2332" i="5"/>
  <c r="X2332" i="5" s="1"/>
  <c r="V2333" i="5"/>
  <c r="E2333" i="5" s="1"/>
  <c r="X2333" i="5" s="1"/>
  <c r="V2334" i="5"/>
  <c r="E2334" i="5"/>
  <c r="X2334" i="5" s="1"/>
  <c r="V2335" i="5"/>
  <c r="E2335" i="5" s="1"/>
  <c r="X2335" i="5" s="1"/>
  <c r="V2336" i="5"/>
  <c r="E2336" i="5" s="1"/>
  <c r="X2336" i="5" s="1"/>
  <c r="V2337" i="5"/>
  <c r="E2337" i="5"/>
  <c r="X2337" i="5" s="1"/>
  <c r="V2338" i="5"/>
  <c r="E2338" i="5"/>
  <c r="X2338" i="5" s="1"/>
  <c r="V2339" i="5"/>
  <c r="E2339" i="5"/>
  <c r="V2340" i="5"/>
  <c r="E2340" i="5" s="1"/>
  <c r="X2340" i="5" s="1"/>
  <c r="V2341" i="5"/>
  <c r="E2341" i="5"/>
  <c r="X2341" i="5" s="1"/>
  <c r="V2342" i="5"/>
  <c r="E2342" i="5"/>
  <c r="X2342" i="5" s="1"/>
  <c r="V2343" i="5"/>
  <c r="E2343" i="5" s="1"/>
  <c r="X2343" i="5" s="1"/>
  <c r="V2344" i="5"/>
  <c r="E2344" i="5"/>
  <c r="V2345" i="5"/>
  <c r="E2345" i="5" s="1"/>
  <c r="X2345" i="5" s="1"/>
  <c r="V2346" i="5"/>
  <c r="E2346" i="5"/>
  <c r="X2346" i="5" s="1"/>
  <c r="V2347" i="5"/>
  <c r="E2347" i="5"/>
  <c r="V2348" i="5"/>
  <c r="E2348" i="5" s="1"/>
  <c r="X2348" i="5" s="1"/>
  <c r="V2349" i="5"/>
  <c r="E2349" i="5" s="1"/>
  <c r="X2349" i="5" s="1"/>
  <c r="V2350" i="5"/>
  <c r="E2350" i="5" s="1"/>
  <c r="X2350" i="5" s="1"/>
  <c r="V2351" i="5"/>
  <c r="E2351" i="5" s="1"/>
  <c r="X2351" i="5" s="1"/>
  <c r="V2352" i="5"/>
  <c r="E2352" i="5"/>
  <c r="X2352" i="5" s="1"/>
  <c r="V2353" i="5"/>
  <c r="E2353" i="5"/>
  <c r="X2353" i="5" s="1"/>
  <c r="V2354" i="5"/>
  <c r="E2354" i="5" s="1"/>
  <c r="X2354" i="5" s="1"/>
  <c r="V2355" i="5"/>
  <c r="E2355" i="5"/>
  <c r="X2355" i="5" s="1"/>
  <c r="V2356" i="5"/>
  <c r="E2356" i="5" s="1"/>
  <c r="X2356" i="5" s="1"/>
  <c r="V2357" i="5"/>
  <c r="E2357" i="5"/>
  <c r="X2357" i="5" s="1"/>
  <c r="V2358" i="5"/>
  <c r="E2358" i="5" s="1"/>
  <c r="X2358" i="5" s="1"/>
  <c r="V2359" i="5"/>
  <c r="E2359" i="5" s="1"/>
  <c r="X2359" i="5" s="1"/>
  <c r="V2360" i="5"/>
  <c r="E2360" i="5" s="1"/>
  <c r="X2360" i="5" s="1"/>
  <c r="V2361" i="5"/>
  <c r="E2361" i="5"/>
  <c r="X2361" i="5" s="1"/>
  <c r="V2362" i="5"/>
  <c r="E2362" i="5" s="1"/>
  <c r="X2362" i="5" s="1"/>
  <c r="V2363" i="5"/>
  <c r="E2363" i="5" s="1"/>
  <c r="X2363" i="5" s="1"/>
  <c r="V2364" i="5"/>
  <c r="E2364" i="5" s="1"/>
  <c r="X2364" i="5" s="1"/>
  <c r="V2365" i="5"/>
  <c r="E2365" i="5" s="1"/>
  <c r="X2365" i="5" s="1"/>
  <c r="V2366" i="5"/>
  <c r="E2366" i="5" s="1"/>
  <c r="X2366" i="5" s="1"/>
  <c r="V2367" i="5"/>
  <c r="E2367" i="5" s="1"/>
  <c r="X2367" i="5" s="1"/>
  <c r="V2368" i="5"/>
  <c r="E2368" i="5" s="1"/>
  <c r="X2368" i="5" s="1"/>
  <c r="V2369" i="5"/>
  <c r="E2369" i="5" s="1"/>
  <c r="X2369" i="5" s="1"/>
  <c r="V2370" i="5"/>
  <c r="E2370" i="5" s="1"/>
  <c r="X2370" i="5" s="1"/>
  <c r="V2371" i="5"/>
  <c r="E2371" i="5" s="1"/>
  <c r="X2371" i="5" s="1"/>
  <c r="V2372" i="5"/>
  <c r="E2372" i="5" s="1"/>
  <c r="X2372" i="5" s="1"/>
  <c r="V2373" i="5"/>
  <c r="E2373" i="5" s="1"/>
  <c r="X2373" i="5" s="1"/>
  <c r="V2374" i="5"/>
  <c r="E2374" i="5" s="1"/>
  <c r="X2374" i="5" s="1"/>
  <c r="V2375" i="5"/>
  <c r="E2375" i="5" s="1"/>
  <c r="X2375" i="5" s="1"/>
  <c r="V2376" i="5"/>
  <c r="E2376" i="5" s="1"/>
  <c r="X2376" i="5" s="1"/>
  <c r="V2377" i="5"/>
  <c r="E2377" i="5"/>
  <c r="X2377" i="5" s="1"/>
  <c r="V2378" i="5"/>
  <c r="E2378" i="5" s="1"/>
  <c r="X2378" i="5" s="1"/>
  <c r="V2379" i="5"/>
  <c r="E2379" i="5"/>
  <c r="X2379" i="5" s="1"/>
  <c r="V2380" i="5"/>
  <c r="E2380" i="5" s="1"/>
  <c r="X2380" i="5" s="1"/>
  <c r="V2381" i="5"/>
  <c r="E2381" i="5"/>
  <c r="X2381" i="5" s="1"/>
  <c r="V2382" i="5"/>
  <c r="E2382" i="5"/>
  <c r="X2382" i="5" s="1"/>
  <c r="V2383" i="5"/>
  <c r="E2383" i="5" s="1"/>
  <c r="X2383" i="5" s="1"/>
  <c r="V2384" i="5"/>
  <c r="E2384" i="5"/>
  <c r="X2384" i="5" s="1"/>
  <c r="V2385" i="5"/>
  <c r="E2385" i="5" s="1"/>
  <c r="X2385" i="5" s="1"/>
  <c r="V2386" i="5"/>
  <c r="E2386" i="5" s="1"/>
  <c r="X2386" i="5" s="1"/>
  <c r="V2387" i="5"/>
  <c r="E2387" i="5"/>
  <c r="V2388" i="5"/>
  <c r="E2388" i="5"/>
  <c r="X2388" i="5" s="1"/>
  <c r="V2389" i="5"/>
  <c r="E2389" i="5" s="1"/>
  <c r="X2389" i="5" s="1"/>
  <c r="V2390" i="5"/>
  <c r="E2390" i="5" s="1"/>
  <c r="X2390" i="5" s="1"/>
  <c r="V2391" i="5"/>
  <c r="E2391" i="5" s="1"/>
  <c r="X2391" i="5" s="1"/>
  <c r="V2392" i="5"/>
  <c r="E2392" i="5"/>
  <c r="X2392" i="5" s="1"/>
  <c r="V2393" i="5"/>
  <c r="E2393" i="5" s="1"/>
  <c r="X2393" i="5" s="1"/>
  <c r="V2394" i="5"/>
  <c r="E2394" i="5" s="1"/>
  <c r="X2394" i="5" s="1"/>
  <c r="V2395" i="5"/>
  <c r="E2395" i="5" s="1"/>
  <c r="X2395" i="5" s="1"/>
  <c r="V2396" i="5"/>
  <c r="E2396" i="5"/>
  <c r="V2397" i="5"/>
  <c r="E2397" i="5" s="1"/>
  <c r="X2397" i="5" s="1"/>
  <c r="V2398" i="5"/>
  <c r="E2398" i="5"/>
  <c r="V2399" i="5"/>
  <c r="E2399" i="5"/>
  <c r="X2399" i="5" s="1"/>
  <c r="V2400" i="5"/>
  <c r="E2400" i="5" s="1"/>
  <c r="X2400" i="5" s="1"/>
  <c r="V2401" i="5"/>
  <c r="E2401" i="5"/>
  <c r="X2401" i="5" s="1"/>
  <c r="V2402" i="5"/>
  <c r="E2402" i="5" s="1"/>
  <c r="X2402" i="5" s="1"/>
  <c r="V2403" i="5"/>
  <c r="E2403" i="5" s="1"/>
  <c r="X2403" i="5" s="1"/>
  <c r="V2404" i="5"/>
  <c r="E2404" i="5"/>
  <c r="V2405" i="5"/>
  <c r="E2405" i="5"/>
  <c r="X2405" i="5" s="1"/>
  <c r="V2406" i="5"/>
  <c r="E2406" i="5" s="1"/>
  <c r="X2406" i="5" s="1"/>
  <c r="V2407" i="5"/>
  <c r="E2407" i="5" s="1"/>
  <c r="X2407" i="5" s="1"/>
  <c r="V2408" i="5"/>
  <c r="E2408" i="5"/>
  <c r="X2408" i="5" s="1"/>
  <c r="V2409" i="5"/>
  <c r="E2409" i="5" s="1"/>
  <c r="X2409" i="5" s="1"/>
  <c r="V2410" i="5"/>
  <c r="E2410" i="5"/>
  <c r="V2411" i="5"/>
  <c r="E2411" i="5" s="1"/>
  <c r="X2411" i="5" s="1"/>
  <c r="V2412" i="5"/>
  <c r="E2412" i="5" s="1"/>
  <c r="X2412" i="5" s="1"/>
  <c r="V2413" i="5"/>
  <c r="E2413" i="5" s="1"/>
  <c r="X2413" i="5" s="1"/>
  <c r="V2414" i="5"/>
  <c r="E2414" i="5" s="1"/>
  <c r="X2414" i="5" s="1"/>
  <c r="V2415" i="5"/>
  <c r="E2415" i="5"/>
  <c r="X2415" i="5" s="1"/>
  <c r="V2416" i="5"/>
  <c r="E2416" i="5" s="1"/>
  <c r="X2416" i="5" s="1"/>
  <c r="V2417" i="5"/>
  <c r="E2417" i="5"/>
  <c r="V2418" i="5"/>
  <c r="E2418" i="5"/>
  <c r="V2419" i="5"/>
  <c r="E2419" i="5"/>
  <c r="V2420" i="5"/>
  <c r="E2420" i="5" s="1"/>
  <c r="X2420" i="5" s="1"/>
  <c r="V2421" i="5"/>
  <c r="E2421" i="5" s="1"/>
  <c r="X2421" i="5" s="1"/>
  <c r="V2422" i="5"/>
  <c r="E2422" i="5"/>
  <c r="V2423" i="5"/>
  <c r="E2423" i="5" s="1"/>
  <c r="X2423" i="5" s="1"/>
  <c r="V2424" i="5"/>
  <c r="E2424" i="5" s="1"/>
  <c r="X2424" i="5" s="1"/>
  <c r="V2425" i="5"/>
  <c r="E2425" i="5" s="1"/>
  <c r="X2425" i="5" s="1"/>
  <c r="V2426" i="5"/>
  <c r="E2426" i="5" s="1"/>
  <c r="X2426" i="5" s="1"/>
  <c r="V2427" i="5"/>
  <c r="E2427" i="5" s="1"/>
  <c r="X2427" i="5" s="1"/>
  <c r="V2428" i="5"/>
  <c r="E2428" i="5" s="1"/>
  <c r="X2428" i="5" s="1"/>
  <c r="V2429" i="5"/>
  <c r="E2429" i="5" s="1"/>
  <c r="X2429" i="5" s="1"/>
  <c r="V2430" i="5"/>
  <c r="E2430" i="5"/>
  <c r="X2430" i="5" s="1"/>
  <c r="V2431" i="5"/>
  <c r="E2431" i="5" s="1"/>
  <c r="X2431" i="5" s="1"/>
  <c r="V2432" i="5"/>
  <c r="E2432" i="5"/>
  <c r="X2432" i="5" s="1"/>
  <c r="V2433" i="5"/>
  <c r="E2433" i="5"/>
  <c r="X2433" i="5" s="1"/>
  <c r="V2434" i="5"/>
  <c r="E2434" i="5" s="1"/>
  <c r="X2434" i="5" s="1"/>
  <c r="V2435" i="5"/>
  <c r="E2435" i="5"/>
  <c r="X2435" i="5" s="1"/>
  <c r="V2436" i="5"/>
  <c r="E2436" i="5" s="1"/>
  <c r="X2436" i="5" s="1"/>
  <c r="V2437" i="5"/>
  <c r="E2437" i="5"/>
  <c r="X2437" i="5" s="1"/>
  <c r="V2438" i="5"/>
  <c r="E2438" i="5" s="1"/>
  <c r="X2438" i="5" s="1"/>
  <c r="V2439" i="5"/>
  <c r="E2439" i="5"/>
  <c r="X2439" i="5" s="1"/>
  <c r="V2440" i="5"/>
  <c r="E2440" i="5" s="1"/>
  <c r="X2440" i="5" s="1"/>
  <c r="V2441" i="5"/>
  <c r="E2441" i="5"/>
  <c r="X2441" i="5" s="1"/>
  <c r="V2442" i="5"/>
  <c r="E2442" i="5"/>
  <c r="X2442" i="5" s="1"/>
  <c r="V2443" i="5"/>
  <c r="E2443" i="5" s="1"/>
  <c r="X2443" i="5" s="1"/>
  <c r="V2444" i="5"/>
  <c r="E2444" i="5"/>
  <c r="X2444" i="5" s="1"/>
  <c r="V2445" i="5"/>
  <c r="E2445" i="5" s="1"/>
  <c r="X2445" i="5" s="1"/>
  <c r="V2446" i="5"/>
  <c r="E2446" i="5" s="1"/>
  <c r="X2446" i="5" s="1"/>
  <c r="V2447" i="5"/>
  <c r="E2447" i="5"/>
  <c r="X2447" i="5" s="1"/>
  <c r="V2448" i="5"/>
  <c r="E2448" i="5" s="1"/>
  <c r="X2448" i="5" s="1"/>
  <c r="V2449" i="5"/>
  <c r="E2449" i="5" s="1"/>
  <c r="X2449" i="5" s="1"/>
  <c r="V2450" i="5"/>
  <c r="E2450" i="5"/>
  <c r="X2450" i="5" s="1"/>
  <c r="V2451" i="5"/>
  <c r="E2451" i="5"/>
  <c r="X2451" i="5" s="1"/>
  <c r="V2452" i="5"/>
  <c r="E2452" i="5" s="1"/>
  <c r="X2452" i="5" s="1"/>
  <c r="V2453" i="5"/>
  <c r="E2453" i="5"/>
  <c r="X2453" i="5" s="1"/>
  <c r="V2454" i="5"/>
  <c r="E2454" i="5"/>
  <c r="X2454" i="5" s="1"/>
  <c r="V2455" i="5"/>
  <c r="E2455" i="5"/>
  <c r="X2455" i="5" s="1"/>
  <c r="V2456" i="5"/>
  <c r="E2456" i="5"/>
  <c r="X2456" i="5" s="1"/>
  <c r="V2457" i="5"/>
  <c r="E2457" i="5"/>
  <c r="X2457" i="5" s="1"/>
  <c r="V2458" i="5"/>
  <c r="E2458" i="5" s="1"/>
  <c r="X2458" i="5" s="1"/>
  <c r="V2459" i="5"/>
  <c r="E2459" i="5"/>
  <c r="X2459" i="5" s="1"/>
  <c r="V2460" i="5"/>
  <c r="E2460" i="5" s="1"/>
  <c r="X2460" i="5" s="1"/>
  <c r="V2461" i="5"/>
  <c r="E2461" i="5" s="1"/>
  <c r="X2461" i="5" s="1"/>
  <c r="V2462" i="5"/>
  <c r="E2462" i="5" s="1"/>
  <c r="X2462" i="5" s="1"/>
  <c r="V2463" i="5"/>
  <c r="E2463" i="5"/>
  <c r="V2464" i="5"/>
  <c r="E2464" i="5"/>
  <c r="X2464" i="5" s="1"/>
  <c r="V2465" i="5"/>
  <c r="E2465" i="5" s="1"/>
  <c r="X2465" i="5" s="1"/>
  <c r="V2466" i="5"/>
  <c r="E2466" i="5" s="1"/>
  <c r="X2466" i="5" s="1"/>
  <c r="V2467" i="5"/>
  <c r="E2467" i="5"/>
  <c r="V2468" i="5"/>
  <c r="E2468" i="5" s="1"/>
  <c r="X2468" i="5" s="1"/>
  <c r="V2469" i="5"/>
  <c r="E2469" i="5"/>
  <c r="X2469" i="5" s="1"/>
  <c r="V2470" i="5"/>
  <c r="E2470" i="5" s="1"/>
  <c r="X2470" i="5" s="1"/>
  <c r="V2471" i="5"/>
  <c r="E2471" i="5" s="1"/>
  <c r="X2471" i="5" s="1"/>
  <c r="V2472" i="5"/>
  <c r="E2472" i="5" s="1"/>
  <c r="X2472" i="5" s="1"/>
  <c r="V2473" i="5"/>
  <c r="E2473" i="5" s="1"/>
  <c r="X2473" i="5" s="1"/>
  <c r="V2474" i="5"/>
  <c r="E2474" i="5"/>
  <c r="X2474" i="5" s="1"/>
  <c r="V2475" i="5"/>
  <c r="E2475" i="5"/>
  <c r="X2475" i="5" s="1"/>
  <c r="V2476" i="5"/>
  <c r="E2476" i="5"/>
  <c r="X2476" i="5" s="1"/>
  <c r="V2477" i="5"/>
  <c r="E2477" i="5" s="1"/>
  <c r="X2477" i="5" s="1"/>
  <c r="V2478" i="5"/>
  <c r="E2478" i="5" s="1"/>
  <c r="X2478" i="5" s="1"/>
  <c r="V2479" i="5"/>
  <c r="E2479" i="5" s="1"/>
  <c r="X2479" i="5" s="1"/>
  <c r="V2480" i="5"/>
  <c r="E2480" i="5" s="1"/>
  <c r="X2480" i="5" s="1"/>
  <c r="V2481" i="5"/>
  <c r="E2481" i="5"/>
  <c r="X2481" i="5" s="1"/>
  <c r="V2482" i="5"/>
  <c r="E2482" i="5" s="1"/>
  <c r="X2482" i="5" s="1"/>
  <c r="V2483" i="5"/>
  <c r="E2483" i="5" s="1"/>
  <c r="X2483" i="5" s="1"/>
  <c r="V2484" i="5"/>
  <c r="E2484" i="5" s="1"/>
  <c r="X2484" i="5" s="1"/>
  <c r="V2485" i="5"/>
  <c r="E2485" i="5" s="1"/>
  <c r="X2485" i="5" s="1"/>
  <c r="V2486" i="5"/>
  <c r="E2486" i="5"/>
  <c r="X2486" i="5" s="1"/>
  <c r="V2487" i="5"/>
  <c r="E2487" i="5" s="1"/>
  <c r="X2487" i="5" s="1"/>
  <c r="V2488" i="5"/>
  <c r="E2488" i="5" s="1"/>
  <c r="X2488" i="5" s="1"/>
  <c r="V2489" i="5"/>
  <c r="E2489" i="5" s="1"/>
  <c r="X2489" i="5" s="1"/>
  <c r="V2490" i="5"/>
  <c r="E2490" i="5" s="1"/>
  <c r="X2490" i="5" s="1"/>
  <c r="V2491" i="5"/>
  <c r="E2491" i="5" s="1"/>
  <c r="X2491" i="5" s="1"/>
  <c r="V2492" i="5"/>
  <c r="E2492" i="5" s="1"/>
  <c r="X2492" i="5" s="1"/>
  <c r="V2493" i="5"/>
  <c r="E2493" i="5" s="1"/>
  <c r="V2494" i="5"/>
  <c r="E2494" i="5"/>
  <c r="V2495" i="5"/>
  <c r="E2495" i="5" s="1"/>
  <c r="V2496" i="5"/>
  <c r="E2496" i="5" s="1"/>
  <c r="V2497" i="5"/>
  <c r="E2497" i="5" s="1"/>
  <c r="V2498" i="5"/>
  <c r="E2498" i="5"/>
  <c r="V2499" i="5"/>
  <c r="E2499" i="5" s="1"/>
  <c r="V2500" i="5"/>
  <c r="E2500" i="5"/>
  <c r="V2501" i="5"/>
  <c r="E2501" i="5"/>
  <c r="V2502" i="5"/>
  <c r="E2502" i="5" s="1"/>
  <c r="V2503" i="5"/>
  <c r="E2503" i="5" s="1"/>
  <c r="V2504" i="5"/>
  <c r="E2504" i="5"/>
  <c r="X2504" i="5" s="1"/>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5" i="8"/>
  <c r="K5" i="8"/>
  <c r="B10" i="6"/>
  <c r="B9" i="6"/>
  <c r="G64" i="6" a="1"/>
  <c r="G64" i="6" s="1"/>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s="1"/>
  <c r="B62" i="6"/>
  <c r="G62" i="6" s="1"/>
  <c r="B60" i="6"/>
  <c r="G60" i="6" s="1"/>
  <c r="B59" i="6"/>
  <c r="G59" i="6" s="1"/>
  <c r="B58" i="6"/>
  <c r="G58" i="6" s="1"/>
  <c r="B57" i="6"/>
  <c r="G57" i="6" s="1"/>
  <c r="B56" i="6"/>
  <c r="G56" i="6" s="1"/>
  <c r="B55" i="6"/>
  <c r="G55" i="6" s="1"/>
  <c r="B54" i="6"/>
  <c r="G54" i="6" s="1"/>
  <c r="B17" i="6"/>
  <c r="B16" i="6"/>
  <c r="B15" i="6"/>
  <c r="B14" i="6"/>
  <c r="G14" i="6" s="1"/>
  <c r="H14" i="6" s="1"/>
  <c r="H13" i="6"/>
  <c r="B12" i="6"/>
  <c r="G12" i="6" s="1"/>
  <c r="H12" i="6" s="1"/>
  <c r="B11" i="6"/>
  <c r="G11" i="6" s="1"/>
  <c r="H11" i="6" s="1"/>
  <c r="G10" i="6"/>
  <c r="H10" i="6" s="1"/>
  <c r="G9" i="6"/>
  <c r="H9" i="6" s="1"/>
  <c r="B8" i="6"/>
  <c r="G8" i="6" s="1"/>
  <c r="H8" i="6" s="1"/>
  <c r="B7" i="6"/>
  <c r="G7" i="6" s="1"/>
  <c r="H7" i="6" s="1"/>
  <c r="B6" i="6"/>
  <c r="G6" i="6" s="1"/>
  <c r="B5" i="6"/>
  <c r="F6" i="6" s="1"/>
  <c r="H6" i="6" s="1"/>
  <c r="B4" i="6"/>
  <c r="G4" i="6" s="1"/>
  <c r="H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S1704" i="5"/>
  <c r="F1692" i="5"/>
  <c r="I1689"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S1009" i="5"/>
  <c r="S1005" i="5"/>
  <c r="S997" i="5"/>
  <c r="S993" i="5"/>
  <c r="S982" i="5"/>
  <c r="S981" i="5"/>
  <c r="S977" i="5"/>
  <c r="S973" i="5"/>
  <c r="S961" i="5"/>
  <c r="S957" i="5"/>
  <c r="S946" i="5"/>
  <c r="S934" i="5"/>
  <c r="S926" i="5"/>
  <c r="S894" i="5"/>
  <c r="S886" i="5"/>
  <c r="S852" i="5"/>
  <c r="S846" i="5"/>
  <c r="S844" i="5"/>
  <c r="S842" i="5"/>
  <c r="S836" i="5"/>
  <c r="S830" i="5"/>
  <c r="S829" i="5"/>
  <c r="S826" i="5"/>
  <c r="S825" i="5"/>
  <c r="S824" i="5"/>
  <c r="S822" i="5"/>
  <c r="S818" i="5"/>
  <c r="S816" i="5"/>
  <c r="S814" i="5"/>
  <c r="S812" i="5"/>
  <c r="S810" i="5"/>
  <c r="S808" i="5"/>
  <c r="S803" i="5"/>
  <c r="S802" i="5"/>
  <c r="S800" i="5"/>
  <c r="S799" i="5"/>
  <c r="S795" i="5"/>
  <c r="S792" i="5"/>
  <c r="S788" i="5"/>
  <c r="S786" i="5"/>
  <c r="S784" i="5"/>
  <c r="S776" i="5"/>
  <c r="S768" i="5"/>
  <c r="S766" i="5"/>
  <c r="S764" i="5"/>
  <c r="S760" i="5"/>
  <c r="S759" i="5"/>
  <c r="S758"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R433" i="5"/>
  <c r="R432" i="5"/>
  <c r="R425" i="5"/>
  <c r="R424" i="5"/>
  <c r="F420" i="5"/>
  <c r="R417" i="5"/>
  <c r="R416" i="5"/>
  <c r="F413" i="5"/>
  <c r="F412" i="5"/>
  <c r="R408" i="5"/>
  <c r="F405" i="5"/>
  <c r="F404" i="5"/>
  <c r="R400" i="5"/>
  <c r="I399" i="5"/>
  <c r="I387" i="5"/>
  <c r="B90" i="4"/>
  <c r="H67" i="4"/>
  <c r="P47" i="4"/>
  <c r="P46" i="4"/>
  <c r="P45" i="4"/>
  <c r="P44" i="4"/>
  <c r="P43" i="4"/>
  <c r="Q43" i="4" s="1"/>
  <c r="P41" i="4"/>
  <c r="P40" i="4"/>
  <c r="P39" i="4"/>
  <c r="P38" i="4"/>
  <c r="P37" i="4"/>
  <c r="Q37" i="4" s="1"/>
  <c r="P35" i="4"/>
  <c r="P34" i="4"/>
  <c r="P33" i="4"/>
  <c r="P32" i="4"/>
  <c r="P31" i="4"/>
  <c r="Q31" i="4" s="1"/>
  <c r="P29" i="4"/>
  <c r="P28" i="4"/>
  <c r="P27" i="4"/>
  <c r="P26" i="4"/>
  <c r="D11" i="4"/>
  <c r="A5" i="4"/>
  <c r="Q4"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902" i="5"/>
  <c r="AB1071" i="5"/>
  <c r="AB1814" i="5"/>
  <c r="AB446" i="5"/>
  <c r="AB450" i="5"/>
  <c r="AB481" i="5"/>
  <c r="AB643" i="5"/>
  <c r="AB1437" i="5"/>
  <c r="S1596" i="5"/>
  <c r="AB2402" i="5"/>
  <c r="S1748" i="5"/>
  <c r="S2428" i="5"/>
  <c r="S918" i="5"/>
  <c r="S1000" i="5"/>
  <c r="AB1115" i="5"/>
  <c r="AB1353" i="5"/>
  <c r="S903" i="5"/>
  <c r="S1465" i="5"/>
  <c r="S2068" i="5"/>
  <c r="AB1140" i="5"/>
  <c r="AB1672" i="5"/>
  <c r="S1754" i="5"/>
  <c r="AB2069" i="5"/>
  <c r="AB2073" i="5"/>
  <c r="R528" i="5"/>
  <c r="AB1079" i="5"/>
  <c r="AB1110" i="5"/>
  <c r="J1479" i="5"/>
  <c r="S1899" i="5"/>
  <c r="AB2480" i="5"/>
  <c r="H2499" i="5"/>
  <c r="S880" i="5"/>
  <c r="S899" i="5"/>
  <c r="AB903" i="5"/>
  <c r="S906" i="5"/>
  <c r="S925" i="5"/>
  <c r="S940" i="5"/>
  <c r="S1164" i="5"/>
  <c r="I1214" i="5"/>
  <c r="AB1649" i="5"/>
  <c r="S1835" i="5"/>
  <c r="AB1933" i="5"/>
  <c r="AB1987" i="5"/>
  <c r="H2202" i="5"/>
  <c r="AB2319" i="5"/>
  <c r="S2330" i="5"/>
  <c r="AB2418" i="5"/>
  <c r="AB384" i="5"/>
  <c r="AB493" i="5"/>
  <c r="AB587" i="5"/>
  <c r="S659" i="5"/>
  <c r="AB1277" i="5"/>
  <c r="S1455" i="5"/>
  <c r="S1762" i="5"/>
  <c r="AB1806" i="5"/>
  <c r="S1821" i="5"/>
  <c r="S2047" i="5"/>
  <c r="S633" i="5"/>
  <c r="H1230" i="5"/>
  <c r="AB1593" i="5"/>
  <c r="S1696" i="5"/>
  <c r="S1749" i="5"/>
  <c r="S1752" i="5"/>
  <c r="S1766" i="5"/>
  <c r="S2022" i="5"/>
  <c r="AB517" i="5"/>
  <c r="AB607" i="5"/>
  <c r="S706" i="5"/>
  <c r="S960" i="5"/>
  <c r="S1255" i="5"/>
  <c r="AB1308" i="5"/>
  <c r="AB1369" i="5"/>
  <c r="S1386" i="5"/>
  <c r="S1437" i="5"/>
  <c r="I1480" i="5"/>
  <c r="I1487" i="5"/>
  <c r="S1919" i="5"/>
  <c r="AB2071" i="5"/>
  <c r="AB2166" i="5"/>
  <c r="S240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0" i="6"/>
  <c r="F21" i="6"/>
  <c r="H1753" i="5"/>
  <c r="I2158" i="5"/>
  <c r="R488" i="5"/>
  <c r="H1178" i="5"/>
  <c r="J1218" i="5"/>
  <c r="J1250" i="5"/>
  <c r="AB1312" i="5"/>
  <c r="F2013" i="5"/>
  <c r="AB2065" i="5"/>
  <c r="AB2152" i="5"/>
  <c r="H2474" i="5"/>
  <c r="AB467" i="5"/>
  <c r="AB520" i="5"/>
  <c r="AB627" i="5"/>
  <c r="R731" i="5"/>
  <c r="H1208" i="5"/>
  <c r="F1248" i="5"/>
  <c r="AB1753" i="5"/>
  <c r="H2013" i="5"/>
  <c r="F2433" i="5"/>
  <c r="AB1165" i="5"/>
  <c r="AB1249" i="5"/>
  <c r="AB1273" i="5"/>
  <c r="AB1280" i="5"/>
  <c r="AB1317" i="5"/>
  <c r="AB1332" i="5"/>
  <c r="F1387" i="5"/>
  <c r="H1419" i="5"/>
  <c r="R1488" i="5"/>
  <c r="I1593" i="5"/>
  <c r="AB1915" i="5"/>
  <c r="F2072" i="5"/>
  <c r="AB2125" i="5"/>
  <c r="AB2273" i="5"/>
  <c r="H1250" i="5"/>
  <c r="H1443" i="5"/>
  <c r="AB380" i="5"/>
  <c r="AB1058" i="5"/>
  <c r="H1882" i="5"/>
  <c r="AB2030" i="5"/>
  <c r="AB2395" i="5"/>
  <c r="I2210" i="5"/>
  <c r="AB838" i="5"/>
  <c r="AB983" i="5"/>
  <c r="AB1288" i="5"/>
  <c r="AB1455" i="5"/>
  <c r="J1551" i="5"/>
  <c r="AB2146" i="5"/>
  <c r="AB2089" i="5"/>
  <c r="AB469" i="5"/>
  <c r="AB473" i="5"/>
  <c r="AB666" i="5"/>
  <c r="J1230" i="5"/>
  <c r="AB1241" i="5"/>
  <c r="AB1531" i="5"/>
  <c r="AB1779" i="5"/>
  <c r="J2045" i="5"/>
  <c r="AB2053" i="5"/>
  <c r="AB2225" i="5"/>
  <c r="AB2229" i="5"/>
  <c r="AB2435" i="5"/>
  <c r="I393" i="5"/>
  <c r="J393" i="5"/>
  <c r="F393" i="5"/>
  <c r="R630" i="5"/>
  <c r="R612" i="5"/>
  <c r="F612" i="5"/>
  <c r="H1165" i="5"/>
  <c r="F1165" i="5"/>
  <c r="F539" i="5"/>
  <c r="I539" i="5"/>
  <c r="F594" i="5"/>
  <c r="S1305" i="5"/>
  <c r="AB1743" i="5"/>
  <c r="S1743" i="5"/>
  <c r="AB1802" i="5"/>
  <c r="F1909" i="5"/>
  <c r="R1909" i="5"/>
  <c r="H1909" i="5"/>
  <c r="R2458" i="5"/>
  <c r="I2458" i="5"/>
  <c r="AB438" i="5"/>
  <c r="AB459" i="5"/>
  <c r="AB598" i="5"/>
  <c r="S714" i="5"/>
  <c r="S717" i="5"/>
  <c r="AB794" i="5"/>
  <c r="S817" i="5"/>
  <c r="AB913" i="5"/>
  <c r="AB915" i="5"/>
  <c r="AB929" i="5"/>
  <c r="S1079" i="5"/>
  <c r="AB1095" i="5"/>
  <c r="S1127" i="5"/>
  <c r="AB1197" i="5"/>
  <c r="S1217" i="5"/>
  <c r="AB1276" i="5"/>
  <c r="S1276" i="5"/>
  <c r="R1520" i="5"/>
  <c r="J1520" i="5"/>
  <c r="S2440" i="5"/>
  <c r="S2214" i="5"/>
  <c r="S613" i="5"/>
  <c r="S750" i="5"/>
  <c r="S794" i="5"/>
  <c r="S838" i="5"/>
  <c r="S847" i="5"/>
  <c r="S915" i="5"/>
  <c r="S998" i="5"/>
  <c r="S1012" i="5"/>
  <c r="S1111" i="5"/>
  <c r="S1161" i="5"/>
  <c r="J1273" i="5"/>
  <c r="I1273" i="5"/>
  <c r="S1310" i="5"/>
  <c r="S1867" i="5"/>
  <c r="I2025" i="5"/>
  <c r="H2025" i="5"/>
  <c r="S2269"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AB400" i="5"/>
  <c r="AB442"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AB895" i="5"/>
  <c r="S895" i="5"/>
  <c r="AB1863" i="5"/>
  <c r="S1863" i="5"/>
  <c r="R463" i="5"/>
  <c r="F586" i="5"/>
  <c r="I714" i="5"/>
  <c r="J714" i="5"/>
  <c r="S738" i="5"/>
  <c r="H452" i="5"/>
  <c r="F452" i="5"/>
  <c r="S1497" i="5"/>
  <c r="F451" i="5"/>
  <c r="R453" i="5"/>
  <c r="J453" i="5"/>
  <c r="H453" i="5"/>
  <c r="F453" i="5"/>
  <c r="AB1447" i="5"/>
  <c r="S1447" i="5"/>
  <c r="I479" i="5"/>
  <c r="H479" i="5"/>
  <c r="F574" i="5"/>
  <c r="S641" i="5"/>
  <c r="F468" i="5"/>
  <c r="R562" i="5"/>
  <c r="I1848" i="5"/>
  <c r="H1848" i="5"/>
  <c r="I461" i="5"/>
  <c r="F461" i="5"/>
  <c r="J552" i="5"/>
  <c r="H552" i="5"/>
  <c r="I392" i="5"/>
  <c r="H392" i="5"/>
  <c r="F392" i="5"/>
  <c r="R401" i="5"/>
  <c r="J401" i="5"/>
  <c r="F455" i="5"/>
  <c r="I507" i="5"/>
  <c r="F507" i="5"/>
  <c r="AB453" i="5"/>
  <c r="AB454" i="5"/>
  <c r="AB472" i="5"/>
  <c r="I527" i="5"/>
  <c r="I543" i="5"/>
  <c r="AB560" i="5"/>
  <c r="R584" i="5"/>
  <c r="F584" i="5"/>
  <c r="AB595" i="5"/>
  <c r="I674" i="5"/>
  <c r="R674" i="5"/>
  <c r="F674" i="5"/>
  <c r="S722" i="5"/>
  <c r="S832" i="5"/>
  <c r="AB875" i="5"/>
  <c r="AB907" i="5"/>
  <c r="S907" i="5"/>
  <c r="S919" i="5"/>
  <c r="AB942" i="5"/>
  <c r="AB974" i="5"/>
  <c r="AB990" i="5"/>
  <c r="S990" i="5"/>
  <c r="S1128" i="5"/>
  <c r="R1210" i="5"/>
  <c r="J1210" i="5"/>
  <c r="I1210" i="5"/>
  <c r="H1210" i="5"/>
  <c r="R604" i="5"/>
  <c r="R644" i="5"/>
  <c r="I722" i="5"/>
  <c r="J722" i="5"/>
  <c r="AB851" i="5"/>
  <c r="S916" i="5"/>
  <c r="S979" i="5"/>
  <c r="AB982" i="5"/>
  <c r="AB1026" i="5"/>
  <c r="S1026" i="5"/>
  <c r="F1086" i="5"/>
  <c r="AB1086" i="5"/>
  <c r="AB434" i="5"/>
  <c r="F498" i="5"/>
  <c r="AB551" i="5"/>
  <c r="F560" i="5"/>
  <c r="AB696" i="5"/>
  <c r="R696" i="5"/>
  <c r="S713" i="5"/>
  <c r="S745" i="5"/>
  <c r="AB808" i="5"/>
  <c r="AB872" i="5"/>
  <c r="AB882" i="5"/>
  <c r="S882" i="5"/>
  <c r="S950" i="5"/>
  <c r="H1103" i="5"/>
  <c r="F1103" i="5"/>
  <c r="R616" i="5"/>
  <c r="S639" i="5"/>
  <c r="S649" i="5"/>
  <c r="R685" i="5"/>
  <c r="H685" i="5"/>
  <c r="S733" i="5"/>
  <c r="AB836" i="5"/>
  <c r="S911" i="5"/>
  <c r="S927" i="5"/>
  <c r="S938" i="5"/>
  <c r="S976" i="5"/>
  <c r="AB1014" i="5"/>
  <c r="S1014" i="5"/>
  <c r="H1075" i="5"/>
  <c r="F1075" i="5"/>
  <c r="F1083" i="5"/>
  <c r="H1083" i="5"/>
  <c r="AB451" i="5"/>
  <c r="F480" i="5"/>
  <c r="S711" i="5"/>
  <c r="S756" i="5"/>
  <c r="S823" i="5"/>
  <c r="S859" i="5"/>
  <c r="AB869" i="5"/>
  <c r="AB948" i="5"/>
  <c r="S948" i="5"/>
  <c r="AB567" i="5"/>
  <c r="R656" i="5"/>
  <c r="S690" i="5"/>
  <c r="H393" i="5"/>
  <c r="AB396" i="5"/>
  <c r="AB404" i="5"/>
  <c r="AB414" i="5"/>
  <c r="AB422" i="5"/>
  <c r="AB458" i="5"/>
  <c r="AB468" i="5"/>
  <c r="J480" i="5"/>
  <c r="F482" i="5"/>
  <c r="F503" i="5"/>
  <c r="J646" i="5"/>
  <c r="R646" i="5"/>
  <c r="AB680" i="5"/>
  <c r="R680" i="5"/>
  <c r="J701" i="5"/>
  <c r="R701" i="5"/>
  <c r="AB856" i="5"/>
  <c r="AB909" i="5"/>
  <c r="S909" i="5"/>
  <c r="S922" i="5"/>
  <c r="S995" i="5"/>
  <c r="AB575" i="5"/>
  <c r="AB603" i="5"/>
  <c r="AB610" i="5"/>
  <c r="AB639" i="5"/>
  <c r="AB641" i="5"/>
  <c r="AB646" i="5"/>
  <c r="AB654" i="5"/>
  <c r="AB738" i="5"/>
  <c r="S782" i="5"/>
  <c r="S798" i="5"/>
  <c r="AB806" i="5"/>
  <c r="AB823" i="5"/>
  <c r="AB825" i="5"/>
  <c r="S845" i="5"/>
  <c r="S856" i="5"/>
  <c r="S861" i="5"/>
  <c r="S863" i="5"/>
  <c r="AB888" i="5"/>
  <c r="AB911" i="5"/>
  <c r="AB916" i="5"/>
  <c r="AB927" i="5"/>
  <c r="AB930" i="5"/>
  <c r="S933" i="5"/>
  <c r="S942" i="5"/>
  <c r="AB945" i="5"/>
  <c r="S952" i="5"/>
  <c r="S964" i="5"/>
  <c r="S974"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S702" i="5"/>
  <c r="H707" i="5"/>
  <c r="J730" i="5"/>
  <c r="I732" i="5"/>
  <c r="AB741" i="5"/>
  <c r="S754" i="5"/>
  <c r="S774" i="5"/>
  <c r="S835" i="5"/>
  <c r="S841" i="5"/>
  <c r="S862" i="5"/>
  <c r="S864" i="5"/>
  <c r="S873"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AB609" i="5"/>
  <c r="AB622" i="5"/>
  <c r="S647" i="5"/>
  <c r="AB662" i="5"/>
  <c r="AB671" i="5"/>
  <c r="S703" i="5"/>
  <c r="AB708" i="5"/>
  <c r="F712" i="5"/>
  <c r="S721" i="5"/>
  <c r="AB732" i="5"/>
  <c r="S734" i="5"/>
  <c r="S737" i="5"/>
  <c r="AB744" i="5"/>
  <c r="AB782" i="5"/>
  <c r="AB833" i="5"/>
  <c r="AB881" i="5"/>
  <c r="AB890" i="5"/>
  <c r="AB899" i="5"/>
  <c r="S904"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AB1880" i="5"/>
  <c r="S1903" i="5"/>
  <c r="AB1936" i="5"/>
  <c r="S2010" i="5"/>
  <c r="AB2048" i="5"/>
  <c r="F2185" i="5"/>
  <c r="I2185" i="5"/>
  <c r="H2185" i="5"/>
  <c r="S2352" i="5"/>
  <c r="R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R2340" i="5"/>
  <c r="F2340" i="5"/>
  <c r="R2373" i="5"/>
  <c r="J2373" i="5"/>
  <c r="I2373" i="5"/>
  <c r="AB1831" i="5"/>
  <c r="S1834" i="5"/>
  <c r="AB1864" i="5"/>
  <c r="R1890" i="5"/>
  <c r="S2018" i="5"/>
  <c r="S2031" i="5"/>
  <c r="S2035" i="5"/>
  <c r="I2245" i="5"/>
  <c r="R2245" i="5"/>
  <c r="J2245" i="5"/>
  <c r="H2245" i="5"/>
  <c r="F2245" i="5"/>
  <c r="I2273" i="5"/>
  <c r="H2273" i="5"/>
  <c r="F2356" i="5"/>
  <c r="R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404" i="5"/>
  <c r="I404" i="5"/>
  <c r="I437" i="5"/>
  <c r="R437" i="5"/>
  <c r="J437" i="5"/>
  <c r="H437" i="5"/>
  <c r="R444" i="5"/>
  <c r="I444" i="5"/>
  <c r="H444" i="5"/>
  <c r="I448" i="5"/>
  <c r="H448" i="5"/>
  <c r="F448" i="5"/>
  <c r="AB455" i="5"/>
  <c r="I457" i="5"/>
  <c r="R457" i="5"/>
  <c r="J457" i="5"/>
  <c r="F457" i="5"/>
  <c r="J492" i="5"/>
  <c r="H492" i="5"/>
  <c r="R492" i="5"/>
  <c r="J548" i="5"/>
  <c r="H548" i="5"/>
  <c r="F548" i="5"/>
  <c r="R693" i="5"/>
  <c r="J693" i="5"/>
  <c r="H693" i="5"/>
  <c r="R699" i="5"/>
  <c r="H699" i="5"/>
  <c r="R704" i="5"/>
  <c r="H704" i="5"/>
  <c r="I389" i="5"/>
  <c r="R389" i="5"/>
  <c r="J389" i="5"/>
  <c r="H389" i="5"/>
  <c r="F389" i="5"/>
  <c r="H404" i="5"/>
  <c r="I421" i="5"/>
  <c r="R421" i="5"/>
  <c r="J421" i="5"/>
  <c r="H421" i="5"/>
  <c r="R428" i="5"/>
  <c r="I428" i="5"/>
  <c r="H428" i="5"/>
  <c r="I432" i="5"/>
  <c r="H432" i="5"/>
  <c r="F432" i="5"/>
  <c r="F437" i="5"/>
  <c r="R620" i="5"/>
  <c r="J620" i="5"/>
  <c r="F620" i="5"/>
  <c r="I397" i="5"/>
  <c r="R397" i="5"/>
  <c r="J397" i="5"/>
  <c r="H397" i="5"/>
  <c r="F397" i="5"/>
  <c r="I380" i="5"/>
  <c r="R380" i="5"/>
  <c r="F380" i="5"/>
  <c r="AB395" i="5"/>
  <c r="H400" i="5"/>
  <c r="F400" i="5"/>
  <c r="I409" i="5"/>
  <c r="J409" i="5"/>
  <c r="H409" i="5"/>
  <c r="F409" i="5"/>
  <c r="F428" i="5"/>
  <c r="I445" i="5"/>
  <c r="R445" i="5"/>
  <c r="J445" i="5"/>
  <c r="H445" i="5"/>
  <c r="R516" i="5"/>
  <c r="H516" i="5"/>
  <c r="R532" i="5"/>
  <c r="H532" i="5"/>
  <c r="R660" i="5"/>
  <c r="F660" i="5"/>
  <c r="AB867" i="5"/>
  <c r="S1003" i="5"/>
  <c r="AB1003" i="5"/>
  <c r="I381" i="5"/>
  <c r="J381" i="5"/>
  <c r="H381" i="5"/>
  <c r="F381" i="5"/>
  <c r="I408" i="5"/>
  <c r="H408" i="5"/>
  <c r="F408" i="5"/>
  <c r="I425" i="5"/>
  <c r="J425" i="5"/>
  <c r="H425" i="5"/>
  <c r="F425" i="5"/>
  <c r="AB383" i="5"/>
  <c r="I400" i="5"/>
  <c r="I405" i="5"/>
  <c r="R405" i="5"/>
  <c r="J405" i="5"/>
  <c r="H405" i="5"/>
  <c r="R409" i="5"/>
  <c r="R412" i="5"/>
  <c r="I412" i="5"/>
  <c r="H412" i="5"/>
  <c r="I416" i="5"/>
  <c r="H416" i="5"/>
  <c r="F416" i="5"/>
  <c r="F421" i="5"/>
  <c r="I433" i="5"/>
  <c r="J433" i="5"/>
  <c r="H433" i="5"/>
  <c r="F433" i="5"/>
  <c r="I449" i="5"/>
  <c r="R449" i="5"/>
  <c r="J449" i="5"/>
  <c r="H449" i="5"/>
  <c r="F449" i="5"/>
  <c r="AB471" i="5"/>
  <c r="AB477" i="5"/>
  <c r="AB529" i="5"/>
  <c r="R606" i="5"/>
  <c r="F606" i="5"/>
  <c r="J642" i="5"/>
  <c r="R642" i="5"/>
  <c r="F642" i="5"/>
  <c r="AB381" i="5"/>
  <c r="I385" i="5"/>
  <c r="R385" i="5"/>
  <c r="J385" i="5"/>
  <c r="H385" i="5"/>
  <c r="F385" i="5"/>
  <c r="I429" i="5"/>
  <c r="R429" i="5"/>
  <c r="J429" i="5"/>
  <c r="H429" i="5"/>
  <c r="R436" i="5"/>
  <c r="I436" i="5"/>
  <c r="H436" i="5"/>
  <c r="I440" i="5"/>
  <c r="H440" i="5"/>
  <c r="F440" i="5"/>
  <c r="R456" i="5"/>
  <c r="I456" i="5"/>
  <c r="H456" i="5"/>
  <c r="R396" i="5"/>
  <c r="I396" i="5"/>
  <c r="H396" i="5"/>
  <c r="F396" i="5"/>
  <c r="I417" i="5"/>
  <c r="J417" i="5"/>
  <c r="H417" i="5"/>
  <c r="F417" i="5"/>
  <c r="F436" i="5"/>
  <c r="F456" i="5"/>
  <c r="H511" i="5"/>
  <c r="H523" i="5"/>
  <c r="F523" i="5"/>
  <c r="R566" i="5"/>
  <c r="F566" i="5"/>
  <c r="J638" i="5"/>
  <c r="R638" i="5"/>
  <c r="F638" i="5"/>
  <c r="I726" i="5"/>
  <c r="F726" i="5"/>
  <c r="I742" i="5"/>
  <c r="F742" i="5"/>
  <c r="R381" i="5"/>
  <c r="R388" i="5"/>
  <c r="I388" i="5"/>
  <c r="H388" i="5"/>
  <c r="F388" i="5"/>
  <c r="I401" i="5"/>
  <c r="H401" i="5"/>
  <c r="F401" i="5"/>
  <c r="I413" i="5"/>
  <c r="R413" i="5"/>
  <c r="J413" i="5"/>
  <c r="H413" i="5"/>
  <c r="R420" i="5"/>
  <c r="I420" i="5"/>
  <c r="H420" i="5"/>
  <c r="I424" i="5"/>
  <c r="H424" i="5"/>
  <c r="F424" i="5"/>
  <c r="F429" i="5"/>
  <c r="I441" i="5"/>
  <c r="J441" i="5"/>
  <c r="H441" i="5"/>
  <c r="F441" i="5"/>
  <c r="R448" i="5"/>
  <c r="AB545" i="5"/>
  <c r="J508" i="5"/>
  <c r="J540" i="5"/>
  <c r="R544" i="5"/>
  <c r="J544" i="5"/>
  <c r="H544" i="5"/>
  <c r="F564" i="5"/>
  <c r="R564" i="5"/>
  <c r="AB611" i="5"/>
  <c r="AB623" i="5"/>
  <c r="S623" i="5"/>
  <c r="S655" i="5"/>
  <c r="I666" i="5"/>
  <c r="R666" i="5"/>
  <c r="J666" i="5"/>
  <c r="F666" i="5"/>
  <c r="S704" i="5"/>
  <c r="AB704" i="5"/>
  <c r="I734" i="5"/>
  <c r="J734" i="5"/>
  <c r="F734" i="5"/>
  <c r="AB752" i="5"/>
  <c r="AB849" i="5"/>
  <c r="S849" i="5"/>
  <c r="R1408" i="5"/>
  <c r="J1408" i="5"/>
  <c r="I1414" i="5"/>
  <c r="R1414" i="5"/>
  <c r="H1414" i="5"/>
  <c r="F1414" i="5"/>
  <c r="R1553" i="5"/>
  <c r="F1553" i="5"/>
  <c r="R379" i="5"/>
  <c r="AB388" i="5"/>
  <c r="R392" i="5"/>
  <c r="R393" i="5"/>
  <c r="R407" i="5"/>
  <c r="J415" i="5"/>
  <c r="AB417" i="5"/>
  <c r="H423" i="5"/>
  <c r="AB425" i="5"/>
  <c r="AB433" i="5"/>
  <c r="AB441" i="5"/>
  <c r="AB449" i="5"/>
  <c r="I451" i="5"/>
  <c r="I452" i="5"/>
  <c r="R461" i="5"/>
  <c r="I472" i="5"/>
  <c r="AB489" i="5"/>
  <c r="AB501" i="5"/>
  <c r="AB505" i="5"/>
  <c r="AB513" i="5"/>
  <c r="AB521" i="5"/>
  <c r="AB537" i="5"/>
  <c r="H543" i="5"/>
  <c r="R556" i="5"/>
  <c r="J556" i="5"/>
  <c r="H563" i="5"/>
  <c r="F563" i="5"/>
  <c r="AB571" i="5"/>
  <c r="R626" i="5"/>
  <c r="F626" i="5"/>
  <c r="I658" i="5"/>
  <c r="R658" i="5"/>
  <c r="J658" i="5"/>
  <c r="F658" i="5"/>
  <c r="AB661" i="5"/>
  <c r="R683" i="5"/>
  <c r="H683" i="5"/>
  <c r="S724" i="5"/>
  <c r="AB724" i="5"/>
  <c r="S932" i="5"/>
  <c r="AB379" i="5"/>
  <c r="AB407" i="5"/>
  <c r="AB415" i="5"/>
  <c r="AB423" i="5"/>
  <c r="AB424" i="5"/>
  <c r="AB431" i="5"/>
  <c r="AB432" i="5"/>
  <c r="AB439" i="5"/>
  <c r="AB440" i="5"/>
  <c r="AB447" i="5"/>
  <c r="AB448" i="5"/>
  <c r="R452" i="5"/>
  <c r="AB461" i="5"/>
  <c r="I487" i="5"/>
  <c r="F487" i="5"/>
  <c r="H507" i="5"/>
  <c r="H539" i="5"/>
  <c r="H547" i="5"/>
  <c r="I551" i="5"/>
  <c r="H551" i="5"/>
  <c r="F551" i="5"/>
  <c r="F552" i="5"/>
  <c r="R552" i="5"/>
  <c r="R560" i="5"/>
  <c r="J560" i="5"/>
  <c r="H560" i="5"/>
  <c r="AB563" i="5"/>
  <c r="R582" i="5"/>
  <c r="F582" i="5"/>
  <c r="R628" i="5"/>
  <c r="J628" i="5"/>
  <c r="F628" i="5"/>
  <c r="AB631" i="5"/>
  <c r="I694" i="5"/>
  <c r="J694" i="5"/>
  <c r="F694" i="5"/>
  <c r="J724" i="5"/>
  <c r="I724" i="5"/>
  <c r="I453" i="5"/>
  <c r="H512" i="5"/>
  <c r="R512" i="5"/>
  <c r="F512" i="5"/>
  <c r="R598" i="5"/>
  <c r="F598" i="5"/>
  <c r="R618" i="5"/>
  <c r="R691" i="5"/>
  <c r="H691" i="5"/>
  <c r="S884" i="5"/>
  <c r="AB971" i="5"/>
  <c r="S971" i="5"/>
  <c r="AB387" i="5"/>
  <c r="AB391" i="5"/>
  <c r="AB392" i="5"/>
  <c r="AB399" i="5"/>
  <c r="AB460" i="5"/>
  <c r="AB462" i="5"/>
  <c r="R504" i="5"/>
  <c r="J520" i="5"/>
  <c r="R520" i="5"/>
  <c r="AB533" i="5"/>
  <c r="R536" i="5"/>
  <c r="AB547" i="5"/>
  <c r="AB555" i="5"/>
  <c r="I576" i="5"/>
  <c r="J584" i="5"/>
  <c r="R586" i="5"/>
  <c r="AB599" i="5"/>
  <c r="F618" i="5"/>
  <c r="F636" i="5"/>
  <c r="R636" i="5"/>
  <c r="J636" i="5"/>
  <c r="AB651" i="5"/>
  <c r="S651" i="5"/>
  <c r="AB677" i="5"/>
  <c r="S698" i="5"/>
  <c r="S716" i="5"/>
  <c r="AB716" i="5"/>
  <c r="F736" i="5"/>
  <c r="J736" i="5"/>
  <c r="I736" i="5"/>
  <c r="S746" i="5"/>
  <c r="AB955" i="5"/>
  <c r="S955" i="5"/>
  <c r="S962" i="5"/>
  <c r="AB967" i="5"/>
  <c r="H1018" i="5"/>
  <c r="F1018" i="5"/>
  <c r="H1114" i="5"/>
  <c r="F1114" i="5"/>
  <c r="AB413" i="5"/>
  <c r="AB421" i="5"/>
  <c r="AB429" i="5"/>
  <c r="AB437" i="5"/>
  <c r="AB445" i="5"/>
  <c r="I455" i="5"/>
  <c r="AB463" i="5"/>
  <c r="H491" i="5"/>
  <c r="F491" i="5"/>
  <c r="H495" i="5"/>
  <c r="AB504" i="5"/>
  <c r="H508" i="5"/>
  <c r="J512" i="5"/>
  <c r="H540" i="5"/>
  <c r="F544" i="5"/>
  <c r="AB559" i="5"/>
  <c r="R614" i="5"/>
  <c r="AB619" i="5"/>
  <c r="S619" i="5"/>
  <c r="F624" i="5"/>
  <c r="R624" i="5"/>
  <c r="J624" i="5"/>
  <c r="R692" i="5"/>
  <c r="J692" i="5"/>
  <c r="I692" i="5"/>
  <c r="J708" i="5"/>
  <c r="I708" i="5"/>
  <c r="J716" i="5"/>
  <c r="I716" i="5"/>
  <c r="F716" i="5"/>
  <c r="F720" i="5"/>
  <c r="J728" i="5"/>
  <c r="F728" i="5"/>
  <c r="AB749" i="5"/>
  <c r="AB757" i="5"/>
  <c r="S762" i="5"/>
  <c r="S813" i="5"/>
  <c r="AB813" i="5"/>
  <c r="S878" i="5"/>
  <c r="AB403" i="5"/>
  <c r="AB411" i="5"/>
  <c r="AB419" i="5"/>
  <c r="AB420" i="5"/>
  <c r="AB427" i="5"/>
  <c r="AB428" i="5"/>
  <c r="AB435" i="5"/>
  <c r="AB436" i="5"/>
  <c r="AB443" i="5"/>
  <c r="AB444" i="5"/>
  <c r="AB456" i="5"/>
  <c r="AB470" i="5"/>
  <c r="J476" i="5"/>
  <c r="H476" i="5"/>
  <c r="AB497" i="5"/>
  <c r="R508" i="5"/>
  <c r="R540" i="5"/>
  <c r="J564" i="5"/>
  <c r="R568" i="5"/>
  <c r="J568" i="5"/>
  <c r="F572" i="5"/>
  <c r="R572" i="5"/>
  <c r="R610" i="5"/>
  <c r="F610" i="5"/>
  <c r="R622" i="5"/>
  <c r="F622" i="5"/>
  <c r="H632" i="5"/>
  <c r="AB635" i="5"/>
  <c r="S635" i="5"/>
  <c r="I654" i="5"/>
  <c r="R654" i="5"/>
  <c r="J654" i="5"/>
  <c r="F654" i="5"/>
  <c r="S821" i="5"/>
  <c r="F1059" i="5"/>
  <c r="J1059" i="5"/>
  <c r="H1059" i="5"/>
  <c r="H1062" i="5"/>
  <c r="H1070" i="5"/>
  <c r="F1070" i="5"/>
  <c r="AB645" i="5"/>
  <c r="J652" i="5"/>
  <c r="AB655" i="5"/>
  <c r="I668" i="5"/>
  <c r="S679" i="5"/>
  <c r="J744" i="5"/>
  <c r="AB746" i="5"/>
  <c r="AB762" i="5"/>
  <c r="AB807" i="5"/>
  <c r="AB839" i="5"/>
  <c r="S839" i="5"/>
  <c r="AB843" i="5"/>
  <c r="S854" i="5"/>
  <c r="S870" i="5"/>
  <c r="AB891" i="5"/>
  <c r="S900" i="5"/>
  <c r="S983" i="5"/>
  <c r="S1023" i="5"/>
  <c r="H1038" i="5"/>
  <c r="F1038"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33" i="5"/>
  <c r="AB740" i="5"/>
  <c r="AB742" i="5"/>
  <c r="AB754" i="5"/>
  <c r="AB766" i="5"/>
  <c r="S828" i="5"/>
  <c r="AB828" i="5"/>
  <c r="AB852" i="5"/>
  <c r="S868" i="5"/>
  <c r="AB885" i="5"/>
  <c r="S930" i="5"/>
  <c r="S943" i="5"/>
  <c r="S951" i="5"/>
  <c r="S958" i="5"/>
  <c r="S1027" i="5"/>
  <c r="H1034" i="5"/>
  <c r="F1034" i="5"/>
  <c r="H1046" i="5"/>
  <c r="H1091" i="5"/>
  <c r="J1091" i="5"/>
  <c r="F1091" i="5"/>
  <c r="H1118" i="5"/>
  <c r="F1118" i="5"/>
  <c r="R1132" i="5"/>
  <c r="J1185" i="5"/>
  <c r="AB679" i="5"/>
  <c r="S770" i="5"/>
  <c r="S790" i="5"/>
  <c r="S815" i="5"/>
  <c r="S837" i="5"/>
  <c r="S840" i="5"/>
  <c r="AB840" i="5"/>
  <c r="AB935" i="5"/>
  <c r="S935"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S820" i="5"/>
  <c r="AB820" i="5"/>
  <c r="S848" i="5"/>
  <c r="AB848" i="5"/>
  <c r="S857" i="5"/>
  <c r="AB865" i="5"/>
  <c r="S874" i="5"/>
  <c r="AB879" i="5"/>
  <c r="S879" i="5"/>
  <c r="AB947" i="5"/>
  <c r="S947" i="5"/>
  <c r="S954" i="5"/>
  <c r="S966" i="5"/>
  <c r="S984" i="5"/>
  <c r="S999" i="5"/>
  <c r="S1022" i="5"/>
  <c r="AB1023" i="5"/>
  <c r="J1027" i="5"/>
  <c r="H1027" i="5"/>
  <c r="F1027" i="5"/>
  <c r="AB1030" i="5"/>
  <c r="S1030" i="5"/>
  <c r="J1047" i="5"/>
  <c r="H1047" i="5"/>
  <c r="H1050" i="5"/>
  <c r="F1050" i="5"/>
  <c r="H1063" i="5"/>
  <c r="J1063" i="5"/>
  <c r="F1063" i="5"/>
  <c r="S1087" i="5"/>
  <c r="AB1087" i="5"/>
  <c r="S1108" i="5"/>
  <c r="H1130" i="5"/>
  <c r="F1130" i="5"/>
  <c r="R1147" i="5"/>
  <c r="H1147" i="5"/>
  <c r="J1147" i="5"/>
  <c r="F1147" i="5"/>
  <c r="AB452" i="5"/>
  <c r="F616" i="5"/>
  <c r="AB625" i="5"/>
  <c r="AB637" i="5"/>
  <c r="AB653" i="5"/>
  <c r="AB657" i="5"/>
  <c r="S663" i="5"/>
  <c r="I676" i="5"/>
  <c r="S695" i="5"/>
  <c r="H700" i="5"/>
  <c r="AB709" i="5"/>
  <c r="J710" i="5"/>
  <c r="AB717" i="5"/>
  <c r="H718" i="5"/>
  <c r="F746" i="5"/>
  <c r="I748" i="5"/>
  <c r="S772" i="5"/>
  <c r="AB774" i="5"/>
  <c r="AB798" i="5"/>
  <c r="S809" i="5"/>
  <c r="AB824" i="5"/>
  <c r="S843" i="5"/>
  <c r="S851" i="5"/>
  <c r="S866" i="5"/>
  <c r="S871" i="5"/>
  <c r="AB951" i="5"/>
  <c r="J1019" i="5"/>
  <c r="H1019" i="5"/>
  <c r="F1019" i="5"/>
  <c r="AB1027" i="5"/>
  <c r="F1047" i="5"/>
  <c r="F1087" i="5"/>
  <c r="J1087" i="5"/>
  <c r="H1087" i="5"/>
  <c r="AB1119" i="5"/>
  <c r="S111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S780" i="5"/>
  <c r="AB834" i="5"/>
  <c r="S834" i="5"/>
  <c r="AB846" i="5"/>
  <c r="AB866" i="5"/>
  <c r="S872" i="5"/>
  <c r="AB883" i="5"/>
  <c r="S902" i="5"/>
  <c r="AB1002" i="5"/>
  <c r="S1002" i="5"/>
  <c r="S1100" i="5"/>
  <c r="S1169" i="5"/>
  <c r="AB1169" i="5"/>
  <c r="AB606" i="5"/>
  <c r="J616" i="5"/>
  <c r="F630" i="5"/>
  <c r="F652" i="5"/>
  <c r="F668" i="5"/>
  <c r="AB670" i="5"/>
  <c r="H688" i="5"/>
  <c r="S697" i="5"/>
  <c r="J700" i="5"/>
  <c r="H738" i="5"/>
  <c r="I740" i="5"/>
  <c r="S804" i="5"/>
  <c r="AB812" i="5"/>
  <c r="AB829" i="5"/>
  <c r="S887" i="5"/>
  <c r="AB954" i="5"/>
  <c r="AB999"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AB978" i="5"/>
  <c r="S986" i="5"/>
  <c r="AB995"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AB1213" i="5"/>
  <c r="R1229" i="5"/>
  <c r="H1229" i="5"/>
  <c r="F1229" i="5"/>
  <c r="J1229" i="5"/>
  <c r="S1311" i="5"/>
  <c r="AB822" i="5"/>
  <c r="S883" i="5"/>
  <c r="AB920" i="5"/>
  <c r="S939" i="5"/>
  <c r="AB940" i="5"/>
  <c r="AB952" i="5"/>
  <c r="S975" i="5"/>
  <c r="AB979" i="5"/>
  <c r="S991" i="5"/>
  <c r="S1006" i="5"/>
  <c r="J1031" i="5"/>
  <c r="R1035" i="5"/>
  <c r="AB1039" i="5"/>
  <c r="S1051" i="5"/>
  <c r="I1055" i="5"/>
  <c r="J1083" i="5"/>
  <c r="S1094" i="5"/>
  <c r="S1102" i="5"/>
  <c r="S1103" i="5"/>
  <c r="I1107" i="5"/>
  <c r="AB1111" i="5"/>
  <c r="AB1123" i="5"/>
  <c r="S1165" i="5"/>
  <c r="R1166" i="5"/>
  <c r="AB1172" i="5"/>
  <c r="R1178" i="5"/>
  <c r="I1178" i="5"/>
  <c r="R1205" i="5"/>
  <c r="J1205" i="5"/>
  <c r="I1205" i="5"/>
  <c r="H1236" i="5"/>
  <c r="AB850" i="5"/>
  <c r="AB939" i="5"/>
  <c r="AB1015" i="5"/>
  <c r="AB1035" i="5"/>
  <c r="AB1055" i="5"/>
  <c r="AB1066" i="5"/>
  <c r="AB1083" i="5"/>
  <c r="R1095" i="5"/>
  <c r="F1099"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AB975" i="5"/>
  <c r="AB991" i="5"/>
  <c r="AB1051" i="5"/>
  <c r="S1067" i="5"/>
  <c r="S1075" i="5"/>
  <c r="F1098" i="5"/>
  <c r="J1127" i="5"/>
  <c r="AB1133" i="5"/>
  <c r="R1133" i="5"/>
  <c r="R1165" i="5"/>
  <c r="J1165" i="5"/>
  <c r="R1173" i="5"/>
  <c r="I1173" i="5"/>
  <c r="AB1174" i="5"/>
  <c r="S1188" i="5"/>
  <c r="I1469" i="5"/>
  <c r="F1469" i="5"/>
  <c r="AB753" i="5"/>
  <c r="AB786" i="5"/>
  <c r="AB802" i="5"/>
  <c r="AB826" i="5"/>
  <c r="AB847" i="5"/>
  <c r="S850" i="5"/>
  <c r="AB853" i="5"/>
  <c r="S867" i="5"/>
  <c r="AB886" i="5"/>
  <c r="AB904" i="5"/>
  <c r="AB919" i="5"/>
  <c r="S921" i="5"/>
  <c r="AB923" i="5"/>
  <c r="AB925" i="5"/>
  <c r="AB937" i="5"/>
  <c r="AB950" i="5"/>
  <c r="AB968" i="5"/>
  <c r="S970" i="5"/>
  <c r="S980" i="5"/>
  <c r="AB987" i="5"/>
  <c r="S994" i="5"/>
  <c r="AB1011" i="5"/>
  <c r="S1018" i="5"/>
  <c r="AB1031" i="5"/>
  <c r="S1040" i="5"/>
  <c r="S1058" i="5"/>
  <c r="S1068" i="5"/>
  <c r="S1072" i="5"/>
  <c r="H1074" i="5"/>
  <c r="J1075" i="5"/>
  <c r="AB1078" i="5"/>
  <c r="H1098" i="5"/>
  <c r="F1111" i="5"/>
  <c r="S1116" i="5"/>
  <c r="AB1127" i="5"/>
  <c r="F1143" i="5"/>
  <c r="H1154" i="5"/>
  <c r="AB1159" i="5"/>
  <c r="R1161" i="5"/>
  <c r="H1161" i="5"/>
  <c r="AB1168" i="5"/>
  <c r="S1168" i="5"/>
  <c r="R1186" i="5"/>
  <c r="H1186" i="5"/>
  <c r="H1221" i="5"/>
  <c r="AB1239" i="5"/>
  <c r="S1239" i="5"/>
  <c r="S968" i="5"/>
  <c r="AB1007" i="5"/>
  <c r="S1016" i="5"/>
  <c r="S1036" i="5"/>
  <c r="AB1047" i="5"/>
  <c r="S1056" i="5"/>
  <c r="AB1075" i="5"/>
  <c r="S1095" i="5"/>
  <c r="S1106" i="5"/>
  <c r="J1119" i="5"/>
  <c r="S1130" i="5"/>
  <c r="S1151" i="5"/>
  <c r="I1152" i="5"/>
  <c r="I1154" i="5"/>
  <c r="R1169" i="5"/>
  <c r="F1173" i="5"/>
  <c r="S1177" i="5"/>
  <c r="AB1184" i="5"/>
  <c r="S1197" i="5"/>
  <c r="J1249" i="5"/>
  <c r="J1261" i="5"/>
  <c r="I1261" i="5"/>
  <c r="F1261" i="5"/>
  <c r="AB1264" i="5"/>
  <c r="S1264" i="5"/>
  <c r="F1464" i="5"/>
  <c r="F1066"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S1541" i="5"/>
  <c r="J1546" i="5"/>
  <c r="H1546" i="5"/>
  <c r="I1546" i="5"/>
  <c r="F1546" i="5"/>
  <c r="S1676" i="5"/>
  <c r="S1207" i="5"/>
  <c r="S1220" i="5"/>
  <c r="AB1256" i="5"/>
  <c r="AB1269" i="5"/>
  <c r="S1271" i="5"/>
  <c r="S1279" i="5"/>
  <c r="AB1285" i="5"/>
  <c r="F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H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AB1597" i="5"/>
  <c r="S1612" i="5"/>
  <c r="AB1632" i="5"/>
  <c r="S1655" i="5"/>
  <c r="S1687" i="5"/>
  <c r="I1721" i="5"/>
  <c r="H1721" i="5"/>
  <c r="F1721" i="5"/>
  <c r="F1728" i="5"/>
  <c r="AB1782" i="5"/>
  <c r="AB1801" i="5"/>
  <c r="F1801" i="5"/>
  <c r="AB1813" i="5"/>
  <c r="F1939" i="5"/>
  <c r="H1304" i="5"/>
  <c r="S1339" i="5"/>
  <c r="AB1360" i="5"/>
  <c r="F1371" i="5"/>
  <c r="F1380" i="5"/>
  <c r="F1450" i="5"/>
  <c r="I1468" i="5"/>
  <c r="AB1481" i="5"/>
  <c r="S1481" i="5"/>
  <c r="H1491" i="5"/>
  <c r="S1499" i="5"/>
  <c r="H1508" i="5"/>
  <c r="S1523" i="5"/>
  <c r="I1525" i="5"/>
  <c r="AB1529" i="5"/>
  <c r="S1529" i="5"/>
  <c r="AB1569" i="5"/>
  <c r="H1625" i="5"/>
  <c r="I1629" i="5"/>
  <c r="H1629" i="5"/>
  <c r="F1629" i="5"/>
  <c r="AB1639" i="5"/>
  <c r="S1639" i="5"/>
  <c r="S1652" i="5"/>
  <c r="AB1669" i="5"/>
  <c r="H1689" i="5"/>
  <c r="F1689" i="5"/>
  <c r="AB1713" i="5"/>
  <c r="AB1740" i="5"/>
  <c r="S1740" i="5"/>
  <c r="H1770" i="5"/>
  <c r="AB1770" i="5"/>
  <c r="S1805" i="5"/>
  <c r="AB1805" i="5"/>
  <c r="F1813"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S1449" i="5"/>
  <c r="H1451" i="5"/>
  <c r="I1452" i="5"/>
  <c r="S1459" i="5"/>
  <c r="S1461" i="5"/>
  <c r="AB1483" i="5"/>
  <c r="AB1495" i="5"/>
  <c r="AB1505" i="5"/>
  <c r="AB1509" i="5"/>
  <c r="S1509" i="5"/>
  <c r="R1522" i="5"/>
  <c r="R1534" i="5"/>
  <c r="F1534" i="5"/>
  <c r="AB1538" i="5"/>
  <c r="AB1586" i="5"/>
  <c r="S1604" i="5"/>
  <c r="AB1628" i="5"/>
  <c r="H1633" i="5"/>
  <c r="S1647" i="5"/>
  <c r="I1649" i="5"/>
  <c r="H1649" i="5"/>
  <c r="F1649" i="5"/>
  <c r="AB1684" i="5"/>
  <c r="F1684" i="5"/>
  <c r="AB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J1844" i="5"/>
  <c r="I1844" i="5"/>
  <c r="H1844" i="5"/>
  <c r="S1858" i="5"/>
  <c r="S1866" i="5"/>
  <c r="S1890" i="5"/>
  <c r="R1892" i="5"/>
  <c r="I1892" i="5"/>
  <c r="I1897" i="5"/>
  <c r="R1897" i="5"/>
  <c r="R1901" i="5"/>
  <c r="J1901" i="5"/>
  <c r="I1901" i="5"/>
  <c r="F1901" i="5"/>
  <c r="R1949" i="5"/>
  <c r="J1949" i="5"/>
  <c r="I1949" i="5"/>
  <c r="H1949" i="5"/>
  <c r="F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I1985" i="5"/>
  <c r="H1985" i="5"/>
  <c r="F1985" i="5"/>
  <c r="R1997" i="5"/>
  <c r="J1997" i="5"/>
  <c r="F1997" i="5"/>
  <c r="I1997" i="5"/>
  <c r="H1997" i="5"/>
  <c r="F2023" i="5"/>
  <c r="J1913" i="5"/>
  <c r="I1913" i="5"/>
  <c r="H1913" i="5"/>
  <c r="F1913" i="5"/>
  <c r="R1925" i="5"/>
  <c r="J1925" i="5"/>
  <c r="I1925" i="5"/>
  <c r="F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J1937" i="5"/>
  <c r="AB1939" i="5"/>
  <c r="F1953" i="5"/>
  <c r="F1957" i="5"/>
  <c r="F1959" i="5"/>
  <c r="AB1964" i="5"/>
  <c r="H1968" i="5"/>
  <c r="I1973" i="5"/>
  <c r="AB1983" i="5"/>
  <c r="S1983" i="5"/>
  <c r="I1984" i="5"/>
  <c r="AB1994" i="5"/>
  <c r="AB1998" i="5"/>
  <c r="S1998" i="5"/>
  <c r="F2017"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AB1975" i="5"/>
  <c r="S1975" i="5"/>
  <c r="I1976" i="5"/>
  <c r="F1984" i="5"/>
  <c r="AB1990" i="5"/>
  <c r="S1990" i="5"/>
  <c r="I1993" i="5"/>
  <c r="AB1996" i="5"/>
  <c r="S1999" i="5"/>
  <c r="H2001" i="5"/>
  <c r="F2001" i="5"/>
  <c r="I2004" i="5"/>
  <c r="J2005" i="5"/>
  <c r="F2020" i="5"/>
  <c r="H2021" i="5"/>
  <c r="J2021" i="5"/>
  <c r="AB2043" i="5"/>
  <c r="I2048" i="5"/>
  <c r="R2087" i="5"/>
  <c r="R2092" i="5"/>
  <c r="F2118" i="5"/>
  <c r="I2118" i="5"/>
  <c r="R2118" i="5"/>
  <c r="AB2154" i="5"/>
  <c r="S2169"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H2137" i="5"/>
  <c r="I2241" i="5"/>
  <c r="R2241" i="5"/>
  <c r="J2241" i="5"/>
  <c r="H2241" i="5"/>
  <c r="F2241" i="5"/>
  <c r="S2281" i="5"/>
  <c r="H2353" i="5"/>
  <c r="R2353" i="5"/>
  <c r="J2353" i="5"/>
  <c r="I2353" i="5"/>
  <c r="AB2448" i="5"/>
  <c r="S2448" i="5"/>
  <c r="J2452" i="5"/>
  <c r="F2452" i="5"/>
  <c r="R2452" i="5"/>
  <c r="I2452" i="5"/>
  <c r="H2452" i="5"/>
  <c r="S2011" i="5"/>
  <c r="AB2019" i="5"/>
  <c r="AB2024" i="5"/>
  <c r="AB2047" i="5"/>
  <c r="AB2087" i="5"/>
  <c r="AB2099" i="5"/>
  <c r="AB2109" i="5"/>
  <c r="S2125" i="5"/>
  <c r="I2137" i="5"/>
  <c r="S2165" i="5"/>
  <c r="H2236" i="5"/>
  <c r="F2236"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J2477" i="5"/>
  <c r="I2477" i="5"/>
  <c r="H2477" i="5"/>
  <c r="H2488" i="5"/>
  <c r="F2488" i="5"/>
  <c r="AB2189" i="5"/>
  <c r="AB2218" i="5"/>
  <c r="J2309" i="5"/>
  <c r="R2351" i="5"/>
  <c r="J2351" i="5"/>
  <c r="I2351" i="5"/>
  <c r="F2351" i="5"/>
  <c r="H2355" i="5"/>
  <c r="F2355" i="5"/>
  <c r="R2355" i="5"/>
  <c r="J2355" i="5"/>
  <c r="I2355" i="5"/>
  <c r="H2425" i="5"/>
  <c r="AB2438" i="5"/>
  <c r="S2438" i="5"/>
  <c r="H2443" i="5"/>
  <c r="I2443" i="5"/>
  <c r="F2443" i="5"/>
  <c r="R2443" i="5"/>
  <c r="J2443" i="5"/>
  <c r="I2492" i="5"/>
  <c r="F2492" i="5"/>
  <c r="AB2137" i="5"/>
  <c r="I2150" i="5"/>
  <c r="F2157" i="5"/>
  <c r="S2180" i="5"/>
  <c r="S2183" i="5"/>
  <c r="S2187" i="5"/>
  <c r="AB2221" i="5"/>
  <c r="S2226" i="5"/>
  <c r="AB2248" i="5"/>
  <c r="AB2257" i="5"/>
  <c r="AB2261" i="5"/>
  <c r="AB2265" i="5"/>
  <c r="AB2275" i="5"/>
  <c r="AB2302" i="5"/>
  <c r="H2303" i="5"/>
  <c r="AB2307" i="5"/>
  <c r="J2346" i="5"/>
  <c r="I2346" i="5"/>
  <c r="F2346" i="5"/>
  <c r="H2351" i="5"/>
  <c r="H2492" i="5"/>
  <c r="AB2112" i="5"/>
  <c r="J2150" i="5"/>
  <c r="AB2185" i="5"/>
  <c r="AB2197" i="5"/>
  <c r="AB2200" i="5"/>
  <c r="AB2213" i="5"/>
  <c r="AB2216" i="5"/>
  <c r="AB2253" i="5"/>
  <c r="S2270" i="5"/>
  <c r="AB2277" i="5"/>
  <c r="AB2293" i="5"/>
  <c r="J2293" i="5"/>
  <c r="S2296" i="5"/>
  <c r="I2303" i="5"/>
  <c r="F2309" i="5"/>
  <c r="F2310" i="5"/>
  <c r="S2315" i="5"/>
  <c r="S2322" i="5"/>
  <c r="F2329" i="5"/>
  <c r="H2329" i="5"/>
  <c r="AB2345" i="5"/>
  <c r="J2359" i="5"/>
  <c r="R2359" i="5"/>
  <c r="H2359" i="5"/>
  <c r="R2385" i="5"/>
  <c r="J2385" i="5"/>
  <c r="I2385" i="5"/>
  <c r="H2385" i="5"/>
  <c r="F2385" i="5"/>
  <c r="H2429" i="5"/>
  <c r="H2441" i="5"/>
  <c r="F2441" i="5"/>
  <c r="R2441" i="5"/>
  <c r="J2441" i="5"/>
  <c r="I244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AB2410" i="5"/>
  <c r="F2429" i="5"/>
  <c r="H2461" i="5"/>
  <c r="AB2161" i="5"/>
  <c r="AB2180" i="5"/>
  <c r="AB2181" i="5"/>
  <c r="AB2212" i="5"/>
  <c r="AB2245" i="5"/>
  <c r="AB2268" i="5"/>
  <c r="F2282" i="5"/>
  <c r="AB2313" i="5"/>
  <c r="AB2316"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AB2387" i="5"/>
  <c r="AB2396" i="5"/>
  <c r="S2403" i="5"/>
  <c r="AB2414" i="5"/>
  <c r="AB2425" i="5"/>
  <c r="J2433" i="5"/>
  <c r="AB2436" i="5"/>
  <c r="S2456" i="5"/>
  <c r="AB2457" i="5"/>
  <c r="S2458" i="5"/>
  <c r="I2469" i="5"/>
  <c r="S2471" i="5"/>
  <c r="AB2472" i="5"/>
  <c r="AB2504" i="5"/>
  <c r="F19" i="6"/>
  <c r="AB412" i="5"/>
  <c r="R383" i="5"/>
  <c r="J383" i="5"/>
  <c r="H383" i="5"/>
  <c r="I383" i="5"/>
  <c r="F383" i="5"/>
  <c r="AB408" i="5"/>
  <c r="J384" i="5"/>
  <c r="R384" i="5"/>
  <c r="I384" i="5"/>
  <c r="H384" i="5"/>
  <c r="F384" i="5"/>
  <c r="AB402" i="5"/>
  <c r="I470" i="5"/>
  <c r="H470" i="5"/>
  <c r="F470" i="5"/>
  <c r="R470" i="5"/>
  <c r="J470" i="5"/>
  <c r="I494" i="5"/>
  <c r="H494" i="5"/>
  <c r="X494" i="5"/>
  <c r="R494" i="5"/>
  <c r="J494" i="5"/>
  <c r="F494" i="5"/>
  <c r="H380" i="5"/>
  <c r="AB382" i="5"/>
  <c r="AB385" i="5"/>
  <c r="R471" i="5"/>
  <c r="J471" i="5"/>
  <c r="I471" i="5"/>
  <c r="H471" i="5"/>
  <c r="F471" i="5"/>
  <c r="R499" i="5"/>
  <c r="J499" i="5"/>
  <c r="I499" i="5"/>
  <c r="H499" i="5"/>
  <c r="F499" i="5"/>
  <c r="R531" i="5"/>
  <c r="J531" i="5"/>
  <c r="I531" i="5"/>
  <c r="H531" i="5"/>
  <c r="F531" i="5"/>
  <c r="AB389" i="5"/>
  <c r="R459" i="5"/>
  <c r="F459" i="5"/>
  <c r="J459" i="5"/>
  <c r="I459" i="5"/>
  <c r="H459" i="5"/>
  <c r="AB386" i="5"/>
  <c r="F387" i="5"/>
  <c r="AB393" i="5"/>
  <c r="R399" i="5"/>
  <c r="J399" i="5"/>
  <c r="H399" i="5"/>
  <c r="I464" i="5"/>
  <c r="H464" i="5"/>
  <c r="F464" i="5"/>
  <c r="R464" i="5"/>
  <c r="J464" i="5"/>
  <c r="I478" i="5"/>
  <c r="H478" i="5"/>
  <c r="R478" i="5"/>
  <c r="J478" i="5"/>
  <c r="F478" i="5"/>
  <c r="J380" i="5"/>
  <c r="AB390" i="5"/>
  <c r="AB397" i="5"/>
  <c r="R483" i="5"/>
  <c r="J483" i="5"/>
  <c r="I483" i="5"/>
  <c r="H483" i="5"/>
  <c r="F483" i="5"/>
  <c r="I510" i="5"/>
  <c r="H510" i="5"/>
  <c r="R510" i="5"/>
  <c r="J510" i="5"/>
  <c r="F510" i="5"/>
  <c r="I542" i="5"/>
  <c r="H542" i="5"/>
  <c r="R542" i="5"/>
  <c r="J542" i="5"/>
  <c r="F542" i="5"/>
  <c r="AB394" i="5"/>
  <c r="AB401" i="5"/>
  <c r="AB416" i="5"/>
  <c r="R515" i="5"/>
  <c r="J515" i="5"/>
  <c r="I515" i="5"/>
  <c r="H515" i="5"/>
  <c r="F515" i="5"/>
  <c r="AB378" i="5"/>
  <c r="AB398" i="5"/>
  <c r="F399" i="5"/>
  <c r="AB405" i="5"/>
  <c r="AB409" i="5"/>
  <c r="R387" i="5"/>
  <c r="J387" i="5"/>
  <c r="H387" i="5"/>
  <c r="AB406" i="5"/>
  <c r="I526" i="5"/>
  <c r="H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F492" i="5"/>
  <c r="F508" i="5"/>
  <c r="F540" i="5"/>
  <c r="R547" i="5"/>
  <c r="J547" i="5"/>
  <c r="AB553" i="5"/>
  <c r="AB572" i="5"/>
  <c r="AB582" i="5"/>
  <c r="AB585" i="5"/>
  <c r="AB596" i="5"/>
  <c r="AB597" i="5"/>
  <c r="H706" i="5"/>
  <c r="R706" i="5"/>
  <c r="J706" i="5"/>
  <c r="I706" i="5"/>
  <c r="F706" i="5"/>
  <c r="AB478" i="5"/>
  <c r="AB483" i="5"/>
  <c r="I484" i="5"/>
  <c r="AB494" i="5"/>
  <c r="AB499" i="5"/>
  <c r="I500" i="5"/>
  <c r="AB510" i="5"/>
  <c r="F514" i="5"/>
  <c r="AB515" i="5"/>
  <c r="I516" i="5"/>
  <c r="F519" i="5"/>
  <c r="AB526" i="5"/>
  <c r="F530" i="5"/>
  <c r="AB531"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R443" i="5"/>
  <c r="R451" i="5"/>
  <c r="R455" i="5"/>
  <c r="H468" i="5"/>
  <c r="AB479" i="5"/>
  <c r="I480" i="5"/>
  <c r="J482" i="5"/>
  <c r="AB484" i="5"/>
  <c r="AB490" i="5"/>
  <c r="AB495" i="5"/>
  <c r="J498" i="5"/>
  <c r="AB500" i="5"/>
  <c r="AB506" i="5"/>
  <c r="AB511" i="5"/>
  <c r="I512" i="5"/>
  <c r="J514" i="5"/>
  <c r="AB516" i="5"/>
  <c r="AB522" i="5"/>
  <c r="AB527" i="5"/>
  <c r="I528" i="5"/>
  <c r="J530" i="5"/>
  <c r="AB532" i="5"/>
  <c r="AB538" i="5"/>
  <c r="AB543" i="5"/>
  <c r="I544" i="5"/>
  <c r="J546" i="5"/>
  <c r="F547" i="5"/>
  <c r="AB548" i="5"/>
  <c r="AB550" i="5"/>
  <c r="R551" i="5"/>
  <c r="J551" i="5"/>
  <c r="AB557" i="5"/>
  <c r="F558" i="5"/>
  <c r="AB568" i="5"/>
  <c r="F570" i="5"/>
  <c r="AB578" i="5"/>
  <c r="AB581" i="5"/>
  <c r="H682" i="5"/>
  <c r="R682" i="5"/>
  <c r="J682" i="5"/>
  <c r="I682" i="5"/>
  <c r="F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I476" i="5"/>
  <c r="F479" i="5"/>
  <c r="AB480" i="5"/>
  <c r="AB486" i="5"/>
  <c r="AB491" i="5"/>
  <c r="I492" i="5"/>
  <c r="F495" i="5"/>
  <c r="AB496" i="5"/>
  <c r="AB502" i="5"/>
  <c r="AB507" i="5"/>
  <c r="I508" i="5"/>
  <c r="F511" i="5"/>
  <c r="AB512" i="5"/>
  <c r="AB518" i="5"/>
  <c r="AB523" i="5"/>
  <c r="F527" i="5"/>
  <c r="AB528" i="5"/>
  <c r="AB534" i="5"/>
  <c r="AB539" i="5"/>
  <c r="I540" i="5"/>
  <c r="F543" i="5"/>
  <c r="AB544" i="5"/>
  <c r="AB549" i="5"/>
  <c r="F550" i="5"/>
  <c r="H559" i="5"/>
  <c r="AB576" i="5"/>
  <c r="J582" i="5"/>
  <c r="I582" i="5"/>
  <c r="H582" i="5"/>
  <c r="AB586" i="5"/>
  <c r="AB589" i="5"/>
  <c r="H690" i="5"/>
  <c r="R690" i="5"/>
  <c r="J690" i="5"/>
  <c r="I690" i="5"/>
  <c r="F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H698" i="5"/>
  <c r="R698" i="5"/>
  <c r="J698" i="5"/>
  <c r="I698" i="5"/>
  <c r="F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H702" i="5"/>
  <c r="R702" i="5"/>
  <c r="J702" i="5"/>
  <c r="I702" i="5"/>
  <c r="F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I685" i="5"/>
  <c r="I688" i="5"/>
  <c r="H689" i="5"/>
  <c r="AB691" i="5"/>
  <c r="F701" i="5"/>
  <c r="I701" i="5"/>
  <c r="I704" i="5"/>
  <c r="H705" i="5"/>
  <c r="J707" i="5"/>
  <c r="I707" i="5"/>
  <c r="F707" i="5"/>
  <c r="AB711" i="5"/>
  <c r="S715" i="5"/>
  <c r="H719" i="5"/>
  <c r="J723" i="5"/>
  <c r="I723" i="5"/>
  <c r="F723" i="5"/>
  <c r="H726" i="5"/>
  <c r="R726" i="5"/>
  <c r="AB727" i="5"/>
  <c r="R728" i="5"/>
  <c r="H728" i="5"/>
  <c r="S731" i="5"/>
  <c r="H735" i="5"/>
  <c r="J739" i="5"/>
  <c r="I739" i="5"/>
  <c r="F739" i="5"/>
  <c r="H742" i="5"/>
  <c r="R742" i="5"/>
  <c r="AB743" i="5"/>
  <c r="R744" i="5"/>
  <c r="H744" i="5"/>
  <c r="S747" i="5"/>
  <c r="S757" i="5"/>
  <c r="AB759" i="5"/>
  <c r="I548" i="5"/>
  <c r="I552" i="5"/>
  <c r="I560" i="5"/>
  <c r="I564" i="5"/>
  <c r="I568" i="5"/>
  <c r="I572" i="5"/>
  <c r="I584" i="5"/>
  <c r="I600" i="5"/>
  <c r="I604" i="5"/>
  <c r="I612" i="5"/>
  <c r="I616" i="5"/>
  <c r="I620" i="5"/>
  <c r="I624" i="5"/>
  <c r="I628" i="5"/>
  <c r="I636" i="5"/>
  <c r="I652" i="5"/>
  <c r="I656" i="5"/>
  <c r="I660" i="5"/>
  <c r="AB681" i="5"/>
  <c r="S683" i="5"/>
  <c r="AB686" i="5"/>
  <c r="J688" i="5"/>
  <c r="J689" i="5"/>
  <c r="F691" i="5"/>
  <c r="S693" i="5"/>
  <c r="AB697" i="5"/>
  <c r="S699" i="5"/>
  <c r="AB702" i="5"/>
  <c r="J704" i="5"/>
  <c r="J705" i="5"/>
  <c r="F709" i="5"/>
  <c r="J709" i="5"/>
  <c r="I709" i="5"/>
  <c r="AB713" i="5"/>
  <c r="H721" i="5"/>
  <c r="F722" i="5"/>
  <c r="F725" i="5"/>
  <c r="J725" i="5"/>
  <c r="I725" i="5"/>
  <c r="AB729" i="5"/>
  <c r="H737" i="5"/>
  <c r="F741" i="5"/>
  <c r="J741" i="5"/>
  <c r="I741" i="5"/>
  <c r="AB745" i="5"/>
  <c r="S749" i="5"/>
  <c r="AB769" i="5"/>
  <c r="S769" i="5"/>
  <c r="S775" i="5"/>
  <c r="AB775" i="5"/>
  <c r="AB785" i="5"/>
  <c r="S785" i="5"/>
  <c r="S791" i="5"/>
  <c r="AB791" i="5"/>
  <c r="J656" i="5"/>
  <c r="J660" i="5"/>
  <c r="S661" i="5"/>
  <c r="J664" i="5"/>
  <c r="S665" i="5"/>
  <c r="J668" i="5"/>
  <c r="S669" i="5"/>
  <c r="S673" i="5"/>
  <c r="J676" i="5"/>
  <c r="S677" i="5"/>
  <c r="F681" i="5"/>
  <c r="I681" i="5"/>
  <c r="J683" i="5"/>
  <c r="I683" i="5"/>
  <c r="AB687" i="5"/>
  <c r="F697" i="5"/>
  <c r="I697" i="5"/>
  <c r="J699" i="5"/>
  <c r="I699" i="5"/>
  <c r="AB703" i="5"/>
  <c r="F708" i="5"/>
  <c r="J711" i="5"/>
  <c r="I711" i="5"/>
  <c r="F711" i="5"/>
  <c r="H714" i="5"/>
  <c r="R714" i="5"/>
  <c r="AB715" i="5"/>
  <c r="R716" i="5"/>
  <c r="H716" i="5"/>
  <c r="F724" i="5"/>
  <c r="J727" i="5"/>
  <c r="I727" i="5"/>
  <c r="F727" i="5"/>
  <c r="AB731" i="5"/>
  <c r="R732" i="5"/>
  <c r="H732" i="5"/>
  <c r="F740" i="5"/>
  <c r="J743" i="5"/>
  <c r="I743" i="5"/>
  <c r="F743" i="5"/>
  <c r="AB747" i="5"/>
  <c r="R748" i="5"/>
  <c r="H748" i="5"/>
  <c r="AB682" i="5"/>
  <c r="AB693" i="5"/>
  <c r="AB698" i="5"/>
  <c r="F713" i="5"/>
  <c r="J713" i="5"/>
  <c r="I713" i="5"/>
  <c r="F729" i="5"/>
  <c r="J729" i="5"/>
  <c r="I729" i="5"/>
  <c r="F745" i="5"/>
  <c r="J745" i="5"/>
  <c r="I745" i="5"/>
  <c r="S753" i="5"/>
  <c r="AB755" i="5"/>
  <c r="S763" i="5"/>
  <c r="AB763" i="5"/>
  <c r="AB773" i="5"/>
  <c r="S773" i="5"/>
  <c r="S779" i="5"/>
  <c r="AB779" i="5"/>
  <c r="AB789" i="5"/>
  <c r="S789"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J715" i="5"/>
  <c r="I715" i="5"/>
  <c r="F715" i="5"/>
  <c r="AB719" i="5"/>
  <c r="S723" i="5"/>
  <c r="R725" i="5"/>
  <c r="H727" i="5"/>
  <c r="J731" i="5"/>
  <c r="I731" i="5"/>
  <c r="F731" i="5"/>
  <c r="H734" i="5"/>
  <c r="R734" i="5"/>
  <c r="AB735" i="5"/>
  <c r="R736" i="5"/>
  <c r="H736" i="5"/>
  <c r="S739" i="5"/>
  <c r="H743" i="5"/>
  <c r="J747" i="5"/>
  <c r="I747" i="5"/>
  <c r="F747" i="5"/>
  <c r="AB801" i="5"/>
  <c r="S801" i="5"/>
  <c r="I598" i="5"/>
  <c r="I606" i="5"/>
  <c r="I610" i="5"/>
  <c r="I614" i="5"/>
  <c r="I618" i="5"/>
  <c r="I622" i="5"/>
  <c r="I626" i="5"/>
  <c r="I630" i="5"/>
  <c r="I638" i="5"/>
  <c r="I642" i="5"/>
  <c r="I646" i="5"/>
  <c r="J681" i="5"/>
  <c r="F683" i="5"/>
  <c r="S685" i="5"/>
  <c r="AB689" i="5"/>
  <c r="S691" i="5"/>
  <c r="H692" i="5"/>
  <c r="AB694" i="5"/>
  <c r="J697" i="5"/>
  <c r="F699" i="5"/>
  <c r="S701" i="5"/>
  <c r="AB705" i="5"/>
  <c r="S709" i="5"/>
  <c r="R711" i="5"/>
  <c r="H713" i="5"/>
  <c r="F714" i="5"/>
  <c r="AB721" i="5"/>
  <c r="S725" i="5"/>
  <c r="J726" i="5"/>
  <c r="R727" i="5"/>
  <c r="I728" i="5"/>
  <c r="H729" i="5"/>
  <c r="F730" i="5"/>
  <c r="F733" i="5"/>
  <c r="J733" i="5"/>
  <c r="I733" i="5"/>
  <c r="AB737" i="5"/>
  <c r="S741" i="5"/>
  <c r="J742" i="5"/>
  <c r="R743" i="5"/>
  <c r="I744" i="5"/>
  <c r="H745" i="5"/>
  <c r="AB751" i="5"/>
  <c r="AB761" i="5"/>
  <c r="S761" i="5"/>
  <c r="S767" i="5"/>
  <c r="AB767" i="5"/>
  <c r="AB777" i="5"/>
  <c r="S777" i="5"/>
  <c r="S783" i="5"/>
  <c r="AB783" i="5"/>
  <c r="AB793" i="5"/>
  <c r="S793" i="5"/>
  <c r="AB797" i="5"/>
  <c r="S797" i="5"/>
  <c r="J598" i="5"/>
  <c r="J606" i="5"/>
  <c r="J610" i="5"/>
  <c r="J614" i="5"/>
  <c r="J618" i="5"/>
  <c r="J622" i="5"/>
  <c r="J626" i="5"/>
  <c r="J630" i="5"/>
  <c r="R681" i="5"/>
  <c r="F688" i="5"/>
  <c r="F689" i="5"/>
  <c r="I689" i="5"/>
  <c r="J691" i="5"/>
  <c r="I691" i="5"/>
  <c r="F704" i="5"/>
  <c r="F705" i="5"/>
  <c r="I705" i="5"/>
  <c r="AB707" i="5"/>
  <c r="R708" i="5"/>
  <c r="H708" i="5"/>
  <c r="R713" i="5"/>
  <c r="J719" i="5"/>
  <c r="I719" i="5"/>
  <c r="F719" i="5"/>
  <c r="H722" i="5"/>
  <c r="R722" i="5"/>
  <c r="AB723" i="5"/>
  <c r="R724" i="5"/>
  <c r="H724" i="5"/>
  <c r="R729" i="5"/>
  <c r="J735" i="5"/>
  <c r="I735" i="5"/>
  <c r="F735" i="5"/>
  <c r="AB739" i="5"/>
  <c r="R740" i="5"/>
  <c r="H740" i="5"/>
  <c r="R745" i="5"/>
  <c r="J751" i="5"/>
  <c r="I751" i="5"/>
  <c r="H751" i="5"/>
  <c r="F751" i="5"/>
  <c r="AB685" i="5"/>
  <c r="AB690" i="5"/>
  <c r="AB701" i="5"/>
  <c r="AB706" i="5"/>
  <c r="F721" i="5"/>
  <c r="J721" i="5"/>
  <c r="I721" i="5"/>
  <c r="F737" i="5"/>
  <c r="J737" i="5"/>
  <c r="I737" i="5"/>
  <c r="S755" i="5"/>
  <c r="AB765" i="5"/>
  <c r="S765" i="5"/>
  <c r="S771" i="5"/>
  <c r="AB771" i="5"/>
  <c r="AB781" i="5"/>
  <c r="S781" i="5"/>
  <c r="S787" i="5"/>
  <c r="AB787" i="5"/>
  <c r="S806" i="5"/>
  <c r="S811" i="5"/>
  <c r="AB830" i="5"/>
  <c r="AB860" i="5"/>
  <c r="AB861" i="5"/>
  <c r="AB864" i="5"/>
  <c r="S877" i="5"/>
  <c r="J1053" i="5"/>
  <c r="I1053" i="5"/>
  <c r="H1053" i="5"/>
  <c r="F1053" i="5"/>
  <c r="R1053" i="5"/>
  <c r="AB1093" i="5"/>
  <c r="S1093" i="5"/>
  <c r="AB756" i="5"/>
  <c r="AB760" i="5"/>
  <c r="AB764" i="5"/>
  <c r="AB768" i="5"/>
  <c r="AB772" i="5"/>
  <c r="AB776" i="5"/>
  <c r="AB780" i="5"/>
  <c r="AB784" i="5"/>
  <c r="AB788" i="5"/>
  <c r="AB792" i="5"/>
  <c r="AB796" i="5"/>
  <c r="AB800" i="5"/>
  <c r="AB804" i="5"/>
  <c r="AB817" i="5"/>
  <c r="S819" i="5"/>
  <c r="S865" i="5"/>
  <c r="AB868" i="5"/>
  <c r="AB876" i="5"/>
  <c r="AB877" i="5"/>
  <c r="AB880" i="5"/>
  <c r="S893" i="5"/>
  <c r="AB924" i="5"/>
  <c r="S929" i="5"/>
  <c r="AB953" i="5"/>
  <c r="S953" i="5"/>
  <c r="AB1045" i="5"/>
  <c r="S1045" i="5"/>
  <c r="AB884" i="5"/>
  <c r="AB892" i="5"/>
  <c r="AB989" i="5"/>
  <c r="S989" i="5"/>
  <c r="J1085" i="5"/>
  <c r="I1085" i="5"/>
  <c r="H1085" i="5"/>
  <c r="F1085" i="5"/>
  <c r="R1085" i="5"/>
  <c r="AB795" i="5"/>
  <c r="AB799" i="5"/>
  <c r="AB803" i="5"/>
  <c r="S805" i="5"/>
  <c r="AB811" i="5"/>
  <c r="AB814" i="5"/>
  <c r="AB819" i="5"/>
  <c r="S827" i="5"/>
  <c r="AB896" i="5"/>
  <c r="S897" i="5"/>
  <c r="AB912" i="5"/>
  <c r="AB970" i="5"/>
  <c r="J1037" i="5"/>
  <c r="I1037" i="5"/>
  <c r="H1037" i="5"/>
  <c r="F1037" i="5"/>
  <c r="R1037" i="5"/>
  <c r="AB1077" i="5"/>
  <c r="S1077" i="5"/>
  <c r="S807" i="5"/>
  <c r="S831" i="5"/>
  <c r="AB980" i="5"/>
  <c r="R1030" i="5"/>
  <c r="J1030" i="5"/>
  <c r="I1030" i="5"/>
  <c r="H1030" i="5"/>
  <c r="F1030" i="5"/>
  <c r="J1117" i="5"/>
  <c r="I1117" i="5"/>
  <c r="H1117" i="5"/>
  <c r="F1117" i="5"/>
  <c r="R1117" i="5"/>
  <c r="R1177" i="5"/>
  <c r="J1177" i="5"/>
  <c r="I1177" i="5"/>
  <c r="H1177" i="5"/>
  <c r="F1177" i="5"/>
  <c r="AB815" i="5"/>
  <c r="AB821" i="5"/>
  <c r="AB827" i="5"/>
  <c r="AB855" i="5"/>
  <c r="S869" i="5"/>
  <c r="AB897" i="5"/>
  <c r="AB908" i="5"/>
  <c r="AB918" i="5"/>
  <c r="AB1029" i="5"/>
  <c r="S1029" i="5"/>
  <c r="J1069" i="5"/>
  <c r="I1069" i="5"/>
  <c r="H1069" i="5"/>
  <c r="F1069" i="5"/>
  <c r="R1069" i="5"/>
  <c r="AB1109" i="5"/>
  <c r="S1109" i="5"/>
  <c r="AB859" i="5"/>
  <c r="AB863" i="5"/>
  <c r="AB871" i="5"/>
  <c r="S885" i="5"/>
  <c r="S913" i="5"/>
  <c r="AB928" i="5"/>
  <c r="AB969" i="5"/>
  <c r="S969" i="5"/>
  <c r="AB1061" i="5"/>
  <c r="S1061" i="5"/>
  <c r="AB810" i="5"/>
  <c r="AB816" i="5"/>
  <c r="J1101" i="5"/>
  <c r="I1101" i="5"/>
  <c r="H1101" i="5"/>
  <c r="F1101" i="5"/>
  <c r="R1101" i="5"/>
  <c r="AB934" i="5"/>
  <c r="AB997" i="5"/>
  <c r="AB1125" i="5"/>
  <c r="S1125" i="5"/>
  <c r="AB1153" i="5"/>
  <c r="AB1355" i="5"/>
  <c r="S1355" i="5"/>
  <c r="AB1004" i="5"/>
  <c r="AB1013" i="5"/>
  <c r="AB1020" i="5"/>
  <c r="R1026" i="5"/>
  <c r="J1026" i="5"/>
  <c r="I1026" i="5"/>
  <c r="F1026" i="5"/>
  <c r="R1122" i="5"/>
  <c r="J1122" i="5"/>
  <c r="I1122" i="5"/>
  <c r="H1122" i="5"/>
  <c r="F1122" i="5"/>
  <c r="AB1143" i="5"/>
  <c r="S1143" i="5"/>
  <c r="AB1144" i="5"/>
  <c r="AB1456" i="5"/>
  <c r="S1456" i="5"/>
  <c r="AB965" i="5"/>
  <c r="AB976" i="5"/>
  <c r="J1029" i="5"/>
  <c r="I1029" i="5"/>
  <c r="H1029" i="5"/>
  <c r="R1029" i="5"/>
  <c r="F1029" i="5"/>
  <c r="R1042" i="5"/>
  <c r="J1042" i="5"/>
  <c r="I1042" i="5"/>
  <c r="H1042" i="5"/>
  <c r="F1042" i="5"/>
  <c r="R1058" i="5"/>
  <c r="J1058" i="5"/>
  <c r="I1058" i="5"/>
  <c r="H1058" i="5"/>
  <c r="F1058" i="5"/>
  <c r="R1090" i="5"/>
  <c r="J1090" i="5"/>
  <c r="I1090" i="5"/>
  <c r="H1090" i="5"/>
  <c r="F1090" i="5"/>
  <c r="R1106" i="5"/>
  <c r="J1106" i="5"/>
  <c r="I1106" i="5"/>
  <c r="H1106" i="5"/>
  <c r="F1106" i="5"/>
  <c r="J1156" i="5"/>
  <c r="I1156" i="5"/>
  <c r="H1156" i="5"/>
  <c r="F1156" i="5"/>
  <c r="R1156" i="5"/>
  <c r="H1163" i="5"/>
  <c r="J1163" i="5"/>
  <c r="I1163" i="5"/>
  <c r="F1163" i="5"/>
  <c r="R1163" i="5"/>
  <c r="AB1183" i="5"/>
  <c r="S1183" i="5"/>
  <c r="AB1005" i="5"/>
  <c r="AB1021" i="5"/>
  <c r="J1025" i="5"/>
  <c r="I1025" i="5"/>
  <c r="H1025" i="5"/>
  <c r="AB1188" i="5"/>
  <c r="J1212" i="5"/>
  <c r="I1212" i="5"/>
  <c r="R1212" i="5"/>
  <c r="H1212" i="5"/>
  <c r="F1212" i="5"/>
  <c r="AB1266" i="5"/>
  <c r="AB857" i="5"/>
  <c r="AB862" i="5"/>
  <c r="AB873" i="5"/>
  <c r="AB878" i="5"/>
  <c r="AB889" i="5"/>
  <c r="AB894" i="5"/>
  <c r="S901" i="5"/>
  <c r="AB905" i="5"/>
  <c r="AB910" i="5"/>
  <c r="S917" i="5"/>
  <c r="AB921" i="5"/>
  <c r="AB926" i="5"/>
  <c r="AB961" i="5"/>
  <c r="AB981" i="5"/>
  <c r="AB996" i="5"/>
  <c r="S1013" i="5"/>
  <c r="J1121" i="5"/>
  <c r="I1121" i="5"/>
  <c r="H1121" i="5"/>
  <c r="R1121" i="5"/>
  <c r="F1121" i="5"/>
  <c r="R1135" i="5"/>
  <c r="J1135" i="5"/>
  <c r="I1135" i="5"/>
  <c r="F1135" i="5"/>
  <c r="H1135" i="5"/>
  <c r="J1172" i="5"/>
  <c r="I1172" i="5"/>
  <c r="R1172" i="5"/>
  <c r="H1172" i="5"/>
  <c r="F1172" i="5"/>
  <c r="AB1180" i="5"/>
  <c r="J1220" i="5"/>
  <c r="I1220" i="5"/>
  <c r="H1220" i="5"/>
  <c r="F1220" i="5"/>
  <c r="R1220" i="5"/>
  <c r="H1227" i="5"/>
  <c r="J1227" i="5"/>
  <c r="I1227" i="5"/>
  <c r="F1227" i="5"/>
  <c r="R1227" i="5"/>
  <c r="J1240" i="5"/>
  <c r="I1240" i="5"/>
  <c r="F1240" i="5"/>
  <c r="R1240" i="5"/>
  <c r="AB1262" i="5"/>
  <c r="R1513" i="5"/>
  <c r="J1513" i="5"/>
  <c r="H1513" i="5"/>
  <c r="I1513" i="5"/>
  <c r="F1513" i="5"/>
  <c r="S945" i="5"/>
  <c r="AB1036" i="5"/>
  <c r="J1041" i="5"/>
  <c r="I1041" i="5"/>
  <c r="H1041" i="5"/>
  <c r="R1041" i="5"/>
  <c r="F1041" i="5"/>
  <c r="AB1052" i="5"/>
  <c r="J1057" i="5"/>
  <c r="I1057" i="5"/>
  <c r="H1057" i="5"/>
  <c r="R1057" i="5"/>
  <c r="F1057" i="5"/>
  <c r="AB1068" i="5"/>
  <c r="J1073" i="5"/>
  <c r="I1073" i="5"/>
  <c r="H1073" i="5"/>
  <c r="R1073" i="5"/>
  <c r="F1073" i="5"/>
  <c r="AB1084" i="5"/>
  <c r="J1089" i="5"/>
  <c r="I1089" i="5"/>
  <c r="H1089" i="5"/>
  <c r="R1089" i="5"/>
  <c r="F1089" i="5"/>
  <c r="AB1100" i="5"/>
  <c r="J1105" i="5"/>
  <c r="I1105" i="5"/>
  <c r="H1105" i="5"/>
  <c r="R1105" i="5"/>
  <c r="F1105" i="5"/>
  <c r="AB1116" i="5"/>
  <c r="AB1136" i="5"/>
  <c r="S1136" i="5"/>
  <c r="H1199" i="5"/>
  <c r="R1199" i="5"/>
  <c r="J1199" i="5"/>
  <c r="F1199" i="5"/>
  <c r="I1199" i="5"/>
  <c r="H1240" i="5"/>
  <c r="AB1258" i="5"/>
  <c r="S1418" i="5"/>
  <c r="AB1418" i="5"/>
  <c r="AB901" i="5"/>
  <c r="AB906" i="5"/>
  <c r="AB917" i="5"/>
  <c r="AB922" i="5"/>
  <c r="AB957" i="5"/>
  <c r="S965" i="5"/>
  <c r="AB988"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J1184" i="5"/>
  <c r="I1184" i="5"/>
  <c r="H1184" i="5"/>
  <c r="R1221" i="5"/>
  <c r="J1221" i="5"/>
  <c r="I1221" i="5"/>
  <c r="AB1240" i="5"/>
  <c r="S1240"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I1361" i="5"/>
  <c r="R1361" i="5"/>
  <c r="J1361" i="5"/>
  <c r="H1361" i="5"/>
  <c r="F1361" i="5"/>
  <c r="I1373" i="5"/>
  <c r="H1373" i="5"/>
  <c r="F1373" i="5"/>
  <c r="R1373" i="5"/>
  <c r="J1373" i="5"/>
  <c r="I1389" i="5"/>
  <c r="H1389" i="5"/>
  <c r="F1389" i="5"/>
  <c r="R1389" i="5"/>
  <c r="J1389" i="5"/>
  <c r="AB1400" i="5"/>
  <c r="S1400" i="5"/>
  <c r="AB1416" i="5"/>
  <c r="S1416" i="5"/>
  <c r="J1502" i="5"/>
  <c r="I1502" i="5"/>
  <c r="H1502" i="5"/>
  <c r="R1502" i="5"/>
  <c r="F1502"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AB1158" i="5"/>
  <c r="S1158" i="5"/>
  <c r="J1160" i="5"/>
  <c r="I1160" i="5"/>
  <c r="R1160" i="5"/>
  <c r="H1160" i="5"/>
  <c r="F1160" i="5"/>
  <c r="AB1182" i="5"/>
  <c r="R1185" i="5"/>
  <c r="I1185" i="5"/>
  <c r="H1185" i="5"/>
  <c r="F1185" i="5"/>
  <c r="AB1187" i="5"/>
  <c r="S1187" i="5"/>
  <c r="S1194" i="5"/>
  <c r="J1200" i="5"/>
  <c r="I1200" i="5"/>
  <c r="R1200" i="5"/>
  <c r="H1200" i="5"/>
  <c r="F1200" i="5"/>
  <c r="AB1208" i="5"/>
  <c r="S1208" i="5"/>
  <c r="H1219" i="5"/>
  <c r="R1219" i="5"/>
  <c r="J1219" i="5"/>
  <c r="I1219" i="5"/>
  <c r="AB1222" i="5"/>
  <c r="S1222" i="5"/>
  <c r="AB1244" i="5"/>
  <c r="AB1252" i="5"/>
  <c r="AB1413" i="5"/>
  <c r="S1413" i="5"/>
  <c r="R1537" i="5"/>
  <c r="J1537" i="5"/>
  <c r="I1537" i="5"/>
  <c r="H1537" i="5"/>
  <c r="F1537" i="5"/>
  <c r="R1545" i="5"/>
  <c r="J1545" i="5"/>
  <c r="I1545" i="5"/>
  <c r="H1545" i="5"/>
  <c r="F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F1157" i="5"/>
  <c r="R1189" i="5"/>
  <c r="J1189" i="5"/>
  <c r="I1189" i="5"/>
  <c r="J1208" i="5"/>
  <c r="I1208" i="5"/>
  <c r="F1208" i="5"/>
  <c r="J1216" i="5"/>
  <c r="I1216" i="5"/>
  <c r="H1216" i="5"/>
  <c r="F1221" i="5"/>
  <c r="J1248" i="5"/>
  <c r="I1248" i="5"/>
  <c r="H1248" i="5"/>
  <c r="R1342" i="5"/>
  <c r="I1342" i="5"/>
  <c r="H1342" i="5"/>
  <c r="F1342" i="5"/>
  <c r="R1372" i="5"/>
  <c r="J1372" i="5"/>
  <c r="I1372" i="5"/>
  <c r="H1372" i="5"/>
  <c r="F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AB1220" i="5"/>
  <c r="J1232" i="5"/>
  <c r="I1232" i="5"/>
  <c r="R1232" i="5"/>
  <c r="H1232" i="5"/>
  <c r="F1232" i="5"/>
  <c r="R1256" i="5"/>
  <c r="J1256" i="5"/>
  <c r="I1256" i="5"/>
  <c r="F1256" i="5"/>
  <c r="R1260" i="5"/>
  <c r="J1260" i="5"/>
  <c r="I1260" i="5"/>
  <c r="F1260" i="5"/>
  <c r="R1264" i="5"/>
  <c r="J1264" i="5"/>
  <c r="I1264" i="5"/>
  <c r="F1264" i="5"/>
  <c r="R1268" i="5"/>
  <c r="J1268" i="5"/>
  <c r="I1268" i="5"/>
  <c r="F1268" i="5"/>
  <c r="R1276" i="5"/>
  <c r="J1276" i="5"/>
  <c r="I1276" i="5"/>
  <c r="F1276" i="5"/>
  <c r="R1280" i="5"/>
  <c r="J1280" i="5"/>
  <c r="I1280" i="5"/>
  <c r="F1280" i="5"/>
  <c r="R1284" i="5"/>
  <c r="J1284" i="5"/>
  <c r="I1284" i="5"/>
  <c r="F1284" i="5"/>
  <c r="R1288" i="5"/>
  <c r="J1288" i="5"/>
  <c r="I1288" i="5"/>
  <c r="F1288" i="5"/>
  <c r="R1296" i="5"/>
  <c r="J1296" i="5"/>
  <c r="I1296" i="5"/>
  <c r="F1296" i="5"/>
  <c r="R1300" i="5"/>
  <c r="J1300" i="5"/>
  <c r="I1300" i="5"/>
  <c r="F1300" i="5"/>
  <c r="R1312" i="5"/>
  <c r="J1312" i="5"/>
  <c r="I1312" i="5"/>
  <c r="F1312" i="5"/>
  <c r="R1316" i="5"/>
  <c r="J1316" i="5"/>
  <c r="I1316" i="5"/>
  <c r="F1316" i="5"/>
  <c r="R1324" i="5"/>
  <c r="J1324" i="5"/>
  <c r="I1324" i="5"/>
  <c r="F1324" i="5"/>
  <c r="R1328" i="5"/>
  <c r="J1328" i="5"/>
  <c r="I1328" i="5"/>
  <c r="F1328" i="5"/>
  <c r="R1332" i="5"/>
  <c r="J1332" i="5"/>
  <c r="I1332" i="5"/>
  <c r="F1332" i="5"/>
  <c r="AB1368" i="5"/>
  <c r="AB1384" i="5"/>
  <c r="AB1388" i="5"/>
  <c r="AB1398" i="5"/>
  <c r="AB1407" i="5"/>
  <c r="H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R1209" i="5"/>
  <c r="J1209" i="5"/>
  <c r="I1209" i="5"/>
  <c r="H1209" i="5"/>
  <c r="F1209" i="5"/>
  <c r="AB1215" i="5"/>
  <c r="S1215" i="5"/>
  <c r="J1236" i="5"/>
  <c r="I1236" i="5"/>
  <c r="R1236" i="5"/>
  <c r="F1236" i="5"/>
  <c r="R1249" i="5"/>
  <c r="I1249" i="5"/>
  <c r="H1249" i="5"/>
  <c r="F1249" i="5"/>
  <c r="AB1251" i="5"/>
  <c r="S1251" i="5"/>
  <c r="J1252" i="5"/>
  <c r="I1252" i="5"/>
  <c r="H1252" i="5"/>
  <c r="F1252" i="5"/>
  <c r="J1345" i="5"/>
  <c r="I1351" i="5"/>
  <c r="H1351" i="5"/>
  <c r="R1351" i="5"/>
  <c r="J1351" i="5"/>
  <c r="R1620" i="5"/>
  <c r="J1620" i="5"/>
  <c r="I1620" i="5"/>
  <c r="H1620" i="5"/>
  <c r="F1620" i="5"/>
  <c r="J1045" i="5"/>
  <c r="I1045" i="5"/>
  <c r="H1045" i="5"/>
  <c r="R1046" i="5"/>
  <c r="J1046" i="5"/>
  <c r="I1046" i="5"/>
  <c r="J1061" i="5"/>
  <c r="I1061" i="5"/>
  <c r="H1061" i="5"/>
  <c r="R1062" i="5"/>
  <c r="J1062" i="5"/>
  <c r="I1062" i="5"/>
  <c r="J1077" i="5"/>
  <c r="I1077" i="5"/>
  <c r="H1077" i="5"/>
  <c r="R1078" i="5"/>
  <c r="J1078" i="5"/>
  <c r="I1078" i="5"/>
  <c r="J1093" i="5"/>
  <c r="I1093" i="5"/>
  <c r="H1093" i="5"/>
  <c r="R1094" i="5"/>
  <c r="J1094" i="5"/>
  <c r="I1094" i="5"/>
  <c r="J1109" i="5"/>
  <c r="I1109" i="5"/>
  <c r="H1109" i="5"/>
  <c r="R1110" i="5"/>
  <c r="J1125" i="5"/>
  <c r="I1125" i="5"/>
  <c r="H1125" i="5"/>
  <c r="R1126" i="5"/>
  <c r="J1126" i="5"/>
  <c r="I1126" i="5"/>
  <c r="AB1134" i="5"/>
  <c r="R1142" i="5"/>
  <c r="J1142" i="5"/>
  <c r="I1142" i="5"/>
  <c r="R1151" i="5"/>
  <c r="J1151" i="5"/>
  <c r="I1151" i="5"/>
  <c r="F1151" i="5"/>
  <c r="AB1155" i="5"/>
  <c r="S1155" i="5"/>
  <c r="S1162" i="5"/>
  <c r="J1168" i="5"/>
  <c r="I1168" i="5"/>
  <c r="R1168" i="5"/>
  <c r="H1168" i="5"/>
  <c r="F1168" i="5"/>
  <c r="AB1176" i="5"/>
  <c r="S1176" i="5"/>
  <c r="H1187" i="5"/>
  <c r="R1187" i="5"/>
  <c r="J1187" i="5"/>
  <c r="I1187" i="5"/>
  <c r="AB1190" i="5"/>
  <c r="S1190" i="5"/>
  <c r="J1192" i="5"/>
  <c r="I1192" i="5"/>
  <c r="R1192" i="5"/>
  <c r="H1192" i="5"/>
  <c r="F1192" i="5"/>
  <c r="AB1214" i="5"/>
  <c r="R1217" i="5"/>
  <c r="I1217" i="5"/>
  <c r="H1217" i="5"/>
  <c r="F1217" i="5"/>
  <c r="AB1219" i="5"/>
  <c r="S1219" i="5"/>
  <c r="S1226" i="5"/>
  <c r="AB1247" i="5"/>
  <c r="S1247" i="5"/>
  <c r="I1337" i="5"/>
  <c r="H1337" i="5"/>
  <c r="F1337" i="5"/>
  <c r="I1353" i="5"/>
  <c r="F1353" i="5"/>
  <c r="S1357" i="5"/>
  <c r="I1363" i="5"/>
  <c r="H1363" i="5"/>
  <c r="F1363" i="5"/>
  <c r="AB1367" i="5"/>
  <c r="AB1387" i="5"/>
  <c r="S1387" i="5"/>
  <c r="I1393" i="5"/>
  <c r="R1393" i="5"/>
  <c r="J1393" i="5"/>
  <c r="H1393" i="5"/>
  <c r="R1396" i="5"/>
  <c r="J1396" i="5"/>
  <c r="S1402" i="5"/>
  <c r="AB1402" i="5"/>
  <c r="H1424" i="5"/>
  <c r="F1424" i="5"/>
  <c r="R1424" i="5"/>
  <c r="I1424" i="5"/>
  <c r="J1478" i="5"/>
  <c r="I1478" i="5"/>
  <c r="F1478" i="5"/>
  <c r="R1478" i="5"/>
  <c r="J1518" i="5"/>
  <c r="I1518" i="5"/>
  <c r="H1518" i="5"/>
  <c r="AB1520" i="5"/>
  <c r="S1520" i="5"/>
  <c r="R1541" i="5"/>
  <c r="J1541" i="5"/>
  <c r="I1541" i="5"/>
  <c r="H1541" i="5"/>
  <c r="F1541" i="5"/>
  <c r="AB1750"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I1186" i="5"/>
  <c r="AB1192" i="5"/>
  <c r="AB1195" i="5"/>
  <c r="H1201" i="5"/>
  <c r="F1214" i="5"/>
  <c r="I1218" i="5"/>
  <c r="AB1224" i="5"/>
  <c r="J1225" i="5"/>
  <c r="AB1227" i="5"/>
  <c r="F1241" i="5"/>
  <c r="F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R1387" i="5"/>
  <c r="F1396" i="5"/>
  <c r="I1408" i="5"/>
  <c r="I1410" i="5"/>
  <c r="J1410" i="5"/>
  <c r="H1410" i="5"/>
  <c r="F1410" i="5"/>
  <c r="J1458" i="5"/>
  <c r="I1458" i="5"/>
  <c r="R1458" i="5"/>
  <c r="H1458" i="5"/>
  <c r="F1458" i="5"/>
  <c r="J1469" i="5"/>
  <c r="H1469" i="5"/>
  <c r="R1469" i="5"/>
  <c r="AB1484" i="5"/>
  <c r="AB1489" i="5"/>
  <c r="F1503" i="5"/>
  <c r="R1503" i="5"/>
  <c r="H1503" i="5"/>
  <c r="J1503" i="5"/>
  <c r="F1531" i="5"/>
  <c r="R1531" i="5"/>
  <c r="I1531" i="5"/>
  <c r="H1531" i="5"/>
  <c r="J1531" i="5"/>
  <c r="F1535" i="5"/>
  <c r="R1535" i="5"/>
  <c r="H1535"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R1355" i="5"/>
  <c r="AB1363" i="5"/>
  <c r="R1364" i="5"/>
  <c r="J1364" i="5"/>
  <c r="S1367" i="5"/>
  <c r="I1369" i="5"/>
  <c r="F1369" i="5"/>
  <c r="S1373" i="5"/>
  <c r="I1379" i="5"/>
  <c r="H1379" i="5"/>
  <c r="F1379" i="5"/>
  <c r="AB1383" i="5"/>
  <c r="J1395" i="5"/>
  <c r="I1396" i="5"/>
  <c r="AB1436" i="5"/>
  <c r="S1436" i="5"/>
  <c r="F1442" i="5"/>
  <c r="J1446" i="5"/>
  <c r="I1446" i="5"/>
  <c r="F1446" i="5"/>
  <c r="R1446" i="5"/>
  <c r="F1459" i="5"/>
  <c r="R1459" i="5"/>
  <c r="J1459" i="5"/>
  <c r="I1459" i="5"/>
  <c r="H1459" i="5"/>
  <c r="R1529" i="5"/>
  <c r="J1529" i="5"/>
  <c r="H1529" i="5"/>
  <c r="I1529" i="5"/>
  <c r="J1535" i="5"/>
  <c r="S1549" i="5"/>
  <c r="AB1549" i="5"/>
  <c r="S1138" i="5"/>
  <c r="S1140" i="5"/>
  <c r="S1147" i="5"/>
  <c r="S1154" i="5"/>
  <c r="F1178" i="5"/>
  <c r="AB1178" i="5"/>
  <c r="F1210" i="5"/>
  <c r="AB1210" i="5"/>
  <c r="I1241" i="5"/>
  <c r="F1242" i="5"/>
  <c r="AB1242" i="5"/>
  <c r="I1357" i="5"/>
  <c r="H1357" i="5"/>
  <c r="F1357" i="5"/>
  <c r="I1367" i="5"/>
  <c r="H1367" i="5"/>
  <c r="R1367" i="5"/>
  <c r="J1367" i="5"/>
  <c r="S1393" i="5"/>
  <c r="AB1399" i="5"/>
  <c r="S1399" i="5"/>
  <c r="H1408" i="5"/>
  <c r="F1408" i="5"/>
  <c r="AB1414" i="5"/>
  <c r="H1416" i="5"/>
  <c r="F1416" i="5"/>
  <c r="R1416" i="5"/>
  <c r="J1416" i="5"/>
  <c r="I1416" i="5"/>
  <c r="I1418" i="5"/>
  <c r="J1418" i="5"/>
  <c r="H1418" i="5"/>
  <c r="R1418" i="5"/>
  <c r="F1418" i="5"/>
  <c r="AB1428" i="5"/>
  <c r="S1428" i="5"/>
  <c r="J1462" i="5"/>
  <c r="I1462" i="5"/>
  <c r="R1462" i="5"/>
  <c r="F1462" i="5"/>
  <c r="AB1473" i="5"/>
  <c r="S1473" i="5"/>
  <c r="J1474" i="5"/>
  <c r="I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AB1230" i="5"/>
  <c r="S1238" i="5"/>
  <c r="J1241" i="5"/>
  <c r="AB1243" i="5"/>
  <c r="J1246" i="5"/>
  <c r="F1336" i="5"/>
  <c r="J1337" i="5"/>
  <c r="I1341" i="5"/>
  <c r="R1341" i="5"/>
  <c r="AB1345" i="5"/>
  <c r="AB1347" i="5"/>
  <c r="AB1351" i="5"/>
  <c r="I1352" i="5"/>
  <c r="H1353" i="5"/>
  <c r="J1363" i="5"/>
  <c r="H1364" i="5"/>
  <c r="AB1371" i="5"/>
  <c r="S1371" i="5"/>
  <c r="I1377" i="5"/>
  <c r="R1377" i="5"/>
  <c r="J1377" i="5"/>
  <c r="H1377" i="5"/>
  <c r="AB1378" i="5"/>
  <c r="H1412" i="5"/>
  <c r="R1412" i="5"/>
  <c r="I1412" i="5"/>
  <c r="F1412" i="5"/>
  <c r="AB1420" i="5"/>
  <c r="S1420" i="5"/>
  <c r="S1434" i="5"/>
  <c r="J1498" i="5"/>
  <c r="I1498" i="5"/>
  <c r="R1498" i="5"/>
  <c r="H1498" i="5"/>
  <c r="R1509" i="5"/>
  <c r="J1509" i="5"/>
  <c r="H1509" i="5"/>
  <c r="F1509" i="5"/>
  <c r="AB1532" i="5"/>
  <c r="S1532" i="5"/>
  <c r="S1142" i="5"/>
  <c r="AB1167" i="5"/>
  <c r="F1186" i="5"/>
  <c r="AB1186" i="5"/>
  <c r="AB1199" i="5"/>
  <c r="F1218" i="5"/>
  <c r="AB1218" i="5"/>
  <c r="AB1231" i="5"/>
  <c r="F1250" i="5"/>
  <c r="AB1250" i="5"/>
  <c r="R1257" i="5"/>
  <c r="R1261" i="5"/>
  <c r="R1265" i="5"/>
  <c r="R1269" i="5"/>
  <c r="R1273" i="5"/>
  <c r="R1277" i="5"/>
  <c r="R1281" i="5"/>
  <c r="R1289" i="5"/>
  <c r="R1293" i="5"/>
  <c r="R1301" i="5"/>
  <c r="R1305" i="5"/>
  <c r="R1309" i="5"/>
  <c r="R1321" i="5"/>
  <c r="R1333" i="5"/>
  <c r="R1337" i="5"/>
  <c r="J1353" i="5"/>
  <c r="R1356" i="5"/>
  <c r="J1356" i="5"/>
  <c r="I1356" i="5"/>
  <c r="H1356" i="5"/>
  <c r="AB1357" i="5"/>
  <c r="S1361" i="5"/>
  <c r="R1363" i="5"/>
  <c r="AB1370" i="5"/>
  <c r="I1371" i="5"/>
  <c r="H1371" i="5"/>
  <c r="R1371" i="5"/>
  <c r="AB1379" i="5"/>
  <c r="R1380" i="5"/>
  <c r="J1380" i="5"/>
  <c r="S1389" i="5"/>
  <c r="F1393" i="5"/>
  <c r="I1395" i="5"/>
  <c r="H1395" i="5"/>
  <c r="F1395" i="5"/>
  <c r="S1426" i="5"/>
  <c r="AB1441" i="5"/>
  <c r="S1441" i="5"/>
  <c r="J1442" i="5"/>
  <c r="I1442" i="5"/>
  <c r="R1442" i="5"/>
  <c r="H1442" i="5"/>
  <c r="AB1452" i="5"/>
  <c r="S1452" i="5"/>
  <c r="J1453" i="5"/>
  <c r="H1453" i="5"/>
  <c r="R1453" i="5"/>
  <c r="F1453" i="5"/>
  <c r="R1481" i="5"/>
  <c r="J1481" i="5"/>
  <c r="H1481" i="5"/>
  <c r="I1481" i="5"/>
  <c r="F1481" i="5"/>
  <c r="R1493" i="5"/>
  <c r="J1493" i="5"/>
  <c r="H1493" i="5"/>
  <c r="I1493" i="5"/>
  <c r="F1493" i="5"/>
  <c r="AB1500" i="5"/>
  <c r="S1500" i="5"/>
  <c r="AB1504" i="5"/>
  <c r="S1504" i="5"/>
  <c r="S1506" i="5"/>
  <c r="AB1506" i="5"/>
  <c r="F1515" i="5"/>
  <c r="R1515" i="5"/>
  <c r="I1515" i="5"/>
  <c r="H1515" i="5"/>
  <c r="F1518" i="5"/>
  <c r="J1530" i="5"/>
  <c r="I1530" i="5"/>
  <c r="R1530" i="5"/>
  <c r="H1530" i="5"/>
  <c r="F1530" i="5"/>
  <c r="AB1634" i="5"/>
  <c r="S1634" i="5"/>
  <c r="AB1395" i="5"/>
  <c r="AB1412" i="5"/>
  <c r="S1412" i="5"/>
  <c r="S1458" i="5"/>
  <c r="AB1458" i="5"/>
  <c r="F1463" i="5"/>
  <c r="R1463" i="5"/>
  <c r="H1463" i="5"/>
  <c r="AB1472" i="5"/>
  <c r="S1472" i="5"/>
  <c r="F1475" i="5"/>
  <c r="R1475" i="5"/>
  <c r="J1475" i="5"/>
  <c r="S1510" i="5"/>
  <c r="AB1510" i="5"/>
  <c r="S1522" i="5"/>
  <c r="J1549" i="5"/>
  <c r="I1549" i="5"/>
  <c r="H1549" i="5"/>
  <c r="F1549" i="5"/>
  <c r="R1549" i="5"/>
  <c r="J1756" i="5"/>
  <c r="I1756" i="5"/>
  <c r="H1756" i="5"/>
  <c r="R1756" i="5"/>
  <c r="F1756" i="5"/>
  <c r="S1353" i="5"/>
  <c r="S1369" i="5"/>
  <c r="S1385" i="5"/>
  <c r="AB1415" i="5"/>
  <c r="AB1424" i="5"/>
  <c r="S1424" i="5"/>
  <c r="AB1432" i="5"/>
  <c r="S1432" i="5"/>
  <c r="AB1440" i="5"/>
  <c r="S1440" i="5"/>
  <c r="F1443" i="5"/>
  <c r="R1443" i="5"/>
  <c r="J1443" i="5"/>
  <c r="AB1453" i="5"/>
  <c r="S1453" i="5"/>
  <c r="S1462" i="5"/>
  <c r="AB1462" i="5"/>
  <c r="S1474" i="5"/>
  <c r="AB1474" i="5"/>
  <c r="H1475" i="5"/>
  <c r="F1479" i="5"/>
  <c r="R1479" i="5"/>
  <c r="H1479" i="5"/>
  <c r="F1482" i="5"/>
  <c r="J1486" i="5"/>
  <c r="I1486" i="5"/>
  <c r="H1486" i="5"/>
  <c r="AB1488" i="5"/>
  <c r="S1488" i="5"/>
  <c r="R1497" i="5"/>
  <c r="J1497" i="5"/>
  <c r="H1497" i="5"/>
  <c r="I1497" i="5"/>
  <c r="F1499" i="5"/>
  <c r="R1499" i="5"/>
  <c r="I1499" i="5"/>
  <c r="H1499" i="5"/>
  <c r="J1514" i="5"/>
  <c r="I1514" i="5"/>
  <c r="R1514" i="5"/>
  <c r="H1514" i="5"/>
  <c r="F1519" i="5"/>
  <c r="R1519" i="5"/>
  <c r="H1519" i="5"/>
  <c r="F1543" i="5"/>
  <c r="R1543" i="5"/>
  <c r="J1543" i="5"/>
  <c r="I1543" i="5"/>
  <c r="S1341" i="5"/>
  <c r="I1349" i="5"/>
  <c r="AB1359" i="5"/>
  <c r="AB1364" i="5"/>
  <c r="I1365" i="5"/>
  <c r="AB1375" i="5"/>
  <c r="AB1380" i="5"/>
  <c r="AB1391" i="5"/>
  <c r="AB1396" i="5"/>
  <c r="I1397" i="5"/>
  <c r="I1402" i="5"/>
  <c r="J1402" i="5"/>
  <c r="H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J1534" i="5"/>
  <c r="I1534" i="5"/>
  <c r="H1534" i="5"/>
  <c r="AB1536" i="5"/>
  <c r="S1553" i="5"/>
  <c r="AB1706" i="5"/>
  <c r="S1706" i="5"/>
  <c r="R1830" i="5"/>
  <c r="I1830" i="5"/>
  <c r="J1830" i="5"/>
  <c r="H1830" i="5"/>
  <c r="F1830" i="5"/>
  <c r="S1349" i="5"/>
  <c r="S1365" i="5"/>
  <c r="S1381" i="5"/>
  <c r="S1397" i="5"/>
  <c r="AB1404" i="5"/>
  <c r="S1404" i="5"/>
  <c r="S1446" i="5"/>
  <c r="AB1446" i="5"/>
  <c r="AB1457" i="5"/>
  <c r="S1457" i="5"/>
  <c r="J1463" i="5"/>
  <c r="J1482" i="5"/>
  <c r="I1482" i="5"/>
  <c r="R1482" i="5"/>
  <c r="H1482" i="5"/>
  <c r="F1487" i="5"/>
  <c r="R1487" i="5"/>
  <c r="H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J1454" i="5"/>
  <c r="I1454" i="5"/>
  <c r="AB1480" i="5"/>
  <c r="S1482" i="5"/>
  <c r="AB1482" i="5"/>
  <c r="J1490" i="5"/>
  <c r="I1490" i="5"/>
  <c r="I1504" i="5"/>
  <c r="H1504" i="5"/>
  <c r="F1504" i="5"/>
  <c r="F1507" i="5"/>
  <c r="R1507" i="5"/>
  <c r="AB1508" i="5"/>
  <c r="S1514" i="5"/>
  <c r="AB1514" i="5"/>
  <c r="J1522" i="5"/>
  <c r="I1522" i="5"/>
  <c r="AB1626" i="5"/>
  <c r="S1626" i="5"/>
  <c r="AB1698" i="5"/>
  <c r="S1698" i="5"/>
  <c r="AB2470" i="5"/>
  <c r="S2470" i="5"/>
  <c r="J1406" i="5"/>
  <c r="J1414" i="5"/>
  <c r="J1422" i="5"/>
  <c r="AB1423" i="5"/>
  <c r="J1430" i="5"/>
  <c r="AB1431" i="5"/>
  <c r="AB1439" i="5"/>
  <c r="AB1444" i="5"/>
  <c r="AB1445" i="5"/>
  <c r="H1448" i="5"/>
  <c r="F1448" i="5"/>
  <c r="J1450" i="5"/>
  <c r="I1450" i="5"/>
  <c r="F1467" i="5"/>
  <c r="R1467" i="5"/>
  <c r="AB1476" i="5"/>
  <c r="AB1477" i="5"/>
  <c r="H1480" i="5"/>
  <c r="F1480" i="5"/>
  <c r="AB1485" i="5"/>
  <c r="S1486" i="5"/>
  <c r="AB1486" i="5"/>
  <c r="F1511" i="5"/>
  <c r="R1511" i="5"/>
  <c r="AB1512" i="5"/>
  <c r="AB1517" i="5"/>
  <c r="S1518" i="5"/>
  <c r="AB1518" i="5"/>
  <c r="R1538" i="5"/>
  <c r="J1538" i="5"/>
  <c r="I1538" i="5"/>
  <c r="AB1541" i="5"/>
  <c r="AB1544" i="5"/>
  <c r="AB1556" i="5"/>
  <c r="AB1560" i="5"/>
  <c r="AB1564" i="5"/>
  <c r="AB1568" i="5"/>
  <c r="AB1572" i="5"/>
  <c r="AB1576" i="5"/>
  <c r="AB1580" i="5"/>
  <c r="AB1584" i="5"/>
  <c r="AB1588" i="5"/>
  <c r="AB1592" i="5"/>
  <c r="AB1596" i="5"/>
  <c r="AB1600" i="5"/>
  <c r="AB1604" i="5"/>
  <c r="AB1608" i="5"/>
  <c r="AB1612" i="5"/>
  <c r="AB1616" i="5"/>
  <c r="R1640" i="5"/>
  <c r="J1640" i="5"/>
  <c r="I1640" i="5"/>
  <c r="H1640" i="5"/>
  <c r="F1640" i="5"/>
  <c r="R1648" i="5"/>
  <c r="J1648" i="5"/>
  <c r="I1648" i="5"/>
  <c r="H1648" i="5"/>
  <c r="F1648" i="5"/>
  <c r="AB1666" i="5"/>
  <c r="S1666" i="5"/>
  <c r="AB1674" i="5"/>
  <c r="S1674"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J1470" i="5"/>
  <c r="I1470" i="5"/>
  <c r="I1488" i="5"/>
  <c r="H1488" i="5"/>
  <c r="F1488" i="5"/>
  <c r="F1490" i="5"/>
  <c r="F1491" i="5"/>
  <c r="R1491" i="5"/>
  <c r="AB1492" i="5"/>
  <c r="S1498" i="5"/>
  <c r="AB1498"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AB1411" i="5"/>
  <c r="AB1419" i="5"/>
  <c r="J1423" i="5"/>
  <c r="AB1427" i="5"/>
  <c r="J1431" i="5"/>
  <c r="AB1435" i="5"/>
  <c r="J1439" i="5"/>
  <c r="R1448" i="5"/>
  <c r="R1449" i="5"/>
  <c r="F1451" i="5"/>
  <c r="R1451" i="5"/>
  <c r="H1454" i="5"/>
  <c r="AB1460" i="5"/>
  <c r="AB1461" i="5"/>
  <c r="J1466" i="5"/>
  <c r="I1466" i="5"/>
  <c r="I1467" i="5"/>
  <c r="R1480" i="5"/>
  <c r="I1492" i="5"/>
  <c r="H1492" i="5"/>
  <c r="F1492" i="5"/>
  <c r="F1495" i="5"/>
  <c r="R1495" i="5"/>
  <c r="AB1496" i="5"/>
  <c r="AB1501" i="5"/>
  <c r="S1502" i="5"/>
  <c r="AB1502" i="5"/>
  <c r="S1508" i="5"/>
  <c r="J1511" i="5"/>
  <c r="I1524" i="5"/>
  <c r="H1524" i="5"/>
  <c r="F1524" i="5"/>
  <c r="F1527" i="5"/>
  <c r="R1527" i="5"/>
  <c r="AB1528" i="5"/>
  <c r="AB1533" i="5"/>
  <c r="S1534" i="5"/>
  <c r="AB1534" i="5"/>
  <c r="F1538" i="5"/>
  <c r="F1539" i="5"/>
  <c r="R1539" i="5"/>
  <c r="S1544" i="5"/>
  <c r="AB1619" i="5"/>
  <c r="AB1623" i="5"/>
  <c r="AB1638" i="5"/>
  <c r="S1638" i="5"/>
  <c r="AB1655" i="5"/>
  <c r="AB1670" i="5"/>
  <c r="S1670" i="5"/>
  <c r="R1676" i="5"/>
  <c r="J1676" i="5"/>
  <c r="I1676" i="5"/>
  <c r="H1676" i="5"/>
  <c r="AB1687" i="5"/>
  <c r="AB1702" i="5"/>
  <c r="S1702" i="5"/>
  <c r="AB1719" i="5"/>
  <c r="R1741" i="5"/>
  <c r="J1741" i="5"/>
  <c r="I1741" i="5"/>
  <c r="H1741" i="5"/>
  <c r="F1741" i="5"/>
  <c r="J1768" i="5"/>
  <c r="I1768" i="5"/>
  <c r="H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R1692" i="5"/>
  <c r="J1692" i="5"/>
  <c r="I1692" i="5"/>
  <c r="H1692" i="5"/>
  <c r="AB1718" i="5"/>
  <c r="S1718" i="5"/>
  <c r="F1749" i="5"/>
  <c r="R1808" i="5"/>
  <c r="J1808" i="5"/>
  <c r="I1808" i="5"/>
  <c r="H1808" i="5"/>
  <c r="F1808" i="5"/>
  <c r="AB1858" i="5"/>
  <c r="AB1546" i="5"/>
  <c r="I1551" i="5"/>
  <c r="H1551" i="5"/>
  <c r="F1551" i="5"/>
  <c r="AB1552" i="5"/>
  <c r="S1619" i="5"/>
  <c r="S1623" i="5"/>
  <c r="R1632" i="5"/>
  <c r="J1632" i="5"/>
  <c r="I1632" i="5"/>
  <c r="H1632" i="5"/>
  <c r="AB1643" i="5"/>
  <c r="AB1658" i="5"/>
  <c r="S1658" i="5"/>
  <c r="AB1675" i="5"/>
  <c r="AB1690" i="5"/>
  <c r="S1690" i="5"/>
  <c r="AB1707" i="5"/>
  <c r="AB1722" i="5"/>
  <c r="S1722" i="5"/>
  <c r="R1728" i="5"/>
  <c r="J1728" i="5"/>
  <c r="I1728" i="5"/>
  <c r="H1728" i="5"/>
  <c r="S1744" i="5"/>
  <c r="AB1744" i="5"/>
  <c r="H1749" i="5"/>
  <c r="AB1910" i="5"/>
  <c r="S1910" i="5"/>
  <c r="AB1547" i="5"/>
  <c r="X1553" i="5"/>
  <c r="J1553" i="5"/>
  <c r="X1557" i="5"/>
  <c r="R1557" i="5"/>
  <c r="J1557" i="5"/>
  <c r="R1561" i="5"/>
  <c r="J1561" i="5"/>
  <c r="R1565" i="5"/>
  <c r="J1565" i="5"/>
  <c r="X1569" i="5"/>
  <c r="R1569" i="5"/>
  <c r="J1569" i="5"/>
  <c r="X1573" i="5"/>
  <c r="R1573" i="5"/>
  <c r="J1573" i="5"/>
  <c r="R1577" i="5"/>
  <c r="X1581" i="5"/>
  <c r="R1581" i="5"/>
  <c r="J1581" i="5"/>
  <c r="R1585" i="5"/>
  <c r="J1585" i="5"/>
  <c r="R1589" i="5"/>
  <c r="J1589" i="5"/>
  <c r="R1597" i="5"/>
  <c r="J1597" i="5"/>
  <c r="R1601" i="5"/>
  <c r="J1601" i="5"/>
  <c r="X1605" i="5"/>
  <c r="R1605" i="5"/>
  <c r="J1605" i="5"/>
  <c r="R1613" i="5"/>
  <c r="J1613" i="5"/>
  <c r="R1617" i="5"/>
  <c r="J1617" i="5"/>
  <c r="R1621" i="5"/>
  <c r="J1621" i="5"/>
  <c r="AB1627" i="5"/>
  <c r="AB1630" i="5"/>
  <c r="S1630" i="5"/>
  <c r="R1636" i="5"/>
  <c r="J1636" i="5"/>
  <c r="I1636" i="5"/>
  <c r="H1636" i="5"/>
  <c r="AB1647" i="5"/>
  <c r="AB1662" i="5"/>
  <c r="S1662" i="5"/>
  <c r="AB1679" i="5"/>
  <c r="AB1694" i="5"/>
  <c r="S1694" i="5"/>
  <c r="AB1726" i="5"/>
  <c r="S1726" i="5"/>
  <c r="R1757" i="5"/>
  <c r="J1757" i="5"/>
  <c r="I1757" i="5"/>
  <c r="H1757" i="5"/>
  <c r="F1757" i="5"/>
  <c r="R1769" i="5"/>
  <c r="J1769" i="5"/>
  <c r="I1769" i="5"/>
  <c r="H1769" i="5"/>
  <c r="F1769" i="5"/>
  <c r="R1891" i="5"/>
  <c r="H1891" i="5"/>
  <c r="J1891" i="5"/>
  <c r="I1891" i="5"/>
  <c r="F1891"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R1778" i="5"/>
  <c r="J1778" i="5"/>
  <c r="I1778" i="5"/>
  <c r="F1782" i="5"/>
  <c r="R1782" i="5"/>
  <c r="J1782" i="5"/>
  <c r="I1782" i="5"/>
  <c r="F1790" i="5"/>
  <c r="R1790" i="5"/>
  <c r="J1790" i="5"/>
  <c r="I1790" i="5"/>
  <c r="F1794" i="5"/>
  <c r="R1794" i="5"/>
  <c r="J1794" i="5"/>
  <c r="I1794" i="5"/>
  <c r="F1798" i="5"/>
  <c r="R1798" i="5"/>
  <c r="J1798" i="5"/>
  <c r="I1798" i="5"/>
  <c r="F1802" i="5"/>
  <c r="R1802" i="5"/>
  <c r="J1802" i="5"/>
  <c r="I1802" i="5"/>
  <c r="F1806" i="5"/>
  <c r="R1806" i="5"/>
  <c r="J1806" i="5"/>
  <c r="I1806" i="5"/>
  <c r="AB1846" i="5"/>
  <c r="AB1850" i="5"/>
  <c r="AB1862" i="5"/>
  <c r="R1875" i="5"/>
  <c r="H1875" i="5"/>
  <c r="J1875" i="5"/>
  <c r="I1875" i="5"/>
  <c r="F1875" i="5"/>
  <c r="AB1931" i="5"/>
  <c r="AB2041" i="5"/>
  <c r="S2041"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AB1752" i="5"/>
  <c r="AB1756" i="5"/>
  <c r="F1758" i="5"/>
  <c r="R1758" i="5"/>
  <c r="I1758" i="5"/>
  <c r="AB1759" i="5"/>
  <c r="F1765" i="5"/>
  <c r="J1774" i="5"/>
  <c r="R1813" i="5"/>
  <c r="J1813" i="5"/>
  <c r="I1813" i="5"/>
  <c r="H1813" i="5"/>
  <c r="AB1815" i="5"/>
  <c r="AB1818" i="5"/>
  <c r="R1827" i="5"/>
  <c r="J1827" i="5"/>
  <c r="I1827" i="5"/>
  <c r="H1827" i="5"/>
  <c r="J1828" i="5"/>
  <c r="I1828" i="5"/>
  <c r="H1828" i="5"/>
  <c r="F1828" i="5"/>
  <c r="R1871" i="5"/>
  <c r="J1871" i="5"/>
  <c r="I1871" i="5"/>
  <c r="H1871" i="5"/>
  <c r="F1871" i="5"/>
  <c r="R1899" i="5"/>
  <c r="H1899" i="5"/>
  <c r="J1899" i="5"/>
  <c r="I1899" i="5"/>
  <c r="F1899" i="5"/>
  <c r="AB1902" i="5"/>
  <c r="S1902" i="5"/>
  <c r="S1953" i="5"/>
  <c r="AB1953"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H1782" i="5"/>
  <c r="H1790" i="5"/>
  <c r="H1794" i="5"/>
  <c r="H1798" i="5"/>
  <c r="H1802" i="5"/>
  <c r="H1806" i="5"/>
  <c r="F1827" i="5"/>
  <c r="R1828" i="5"/>
  <c r="AB1830" i="5"/>
  <c r="AB1886" i="5"/>
  <c r="S1886" i="5"/>
  <c r="S1738" i="5"/>
  <c r="S1746" i="5"/>
  <c r="F1752" i="5"/>
  <c r="H1758" i="5"/>
  <c r="AB1763" i="5"/>
  <c r="AB1768" i="5"/>
  <c r="S1820" i="5"/>
  <c r="R1823" i="5"/>
  <c r="J1823" i="5"/>
  <c r="I1823" i="5"/>
  <c r="H1823" i="5"/>
  <c r="F1823" i="5"/>
  <c r="R1883" i="5"/>
  <c r="H1883" i="5"/>
  <c r="J1883" i="5"/>
  <c r="I1883" i="5"/>
  <c r="F1883" i="5"/>
  <c r="AB2002" i="5"/>
  <c r="AB1749" i="5"/>
  <c r="F1762" i="5"/>
  <c r="R1762" i="5"/>
  <c r="I1762" i="5"/>
  <c r="R1765" i="5"/>
  <c r="J1765" i="5"/>
  <c r="I1765" i="5"/>
  <c r="AB1776" i="5"/>
  <c r="AB1780" i="5"/>
  <c r="AB1784" i="5"/>
  <c r="AB1788" i="5"/>
  <c r="AB1792" i="5"/>
  <c r="AB1796" i="5"/>
  <c r="AB1800" i="5"/>
  <c r="AB1804" i="5"/>
  <c r="AB1808" i="5"/>
  <c r="R1818" i="5"/>
  <c r="I1818" i="5"/>
  <c r="J1818" i="5"/>
  <c r="H1818" i="5"/>
  <c r="F1818" i="5"/>
  <c r="S1844" i="5"/>
  <c r="AB1844" i="5"/>
  <c r="S1848" i="5"/>
  <c r="AB1848" i="5"/>
  <c r="S1852" i="5"/>
  <c r="AB1852" i="5"/>
  <c r="R1911" i="5"/>
  <c r="J1911" i="5"/>
  <c r="H1911" i="5"/>
  <c r="I1911" i="5"/>
  <c r="F1911" i="5"/>
  <c r="R1943" i="5"/>
  <c r="J1943" i="5"/>
  <c r="I1943" i="5"/>
  <c r="H1943" i="5"/>
  <c r="F1943" i="5"/>
  <c r="S1734" i="5"/>
  <c r="S1736" i="5"/>
  <c r="AB1755" i="5"/>
  <c r="AB1760" i="5"/>
  <c r="J1764" i="5"/>
  <c r="I1764" i="5"/>
  <c r="H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R1815" i="5"/>
  <c r="J1815" i="5"/>
  <c r="I1815" i="5"/>
  <c r="H1815" i="5"/>
  <c r="R1820" i="5"/>
  <c r="J1820" i="5"/>
  <c r="I1820" i="5"/>
  <c r="H1820" i="5"/>
  <c r="F1820" i="5"/>
  <c r="AB1839" i="5"/>
  <c r="AB1845" i="5"/>
  <c r="S1845" i="5"/>
  <c r="AB1849" i="5"/>
  <c r="S1849" i="5"/>
  <c r="AB1894" i="5"/>
  <c r="S1894" i="5"/>
  <c r="S1812" i="5"/>
  <c r="S1816" i="5"/>
  <c r="J1824" i="5"/>
  <c r="R1836" i="5"/>
  <c r="R1863" i="5"/>
  <c r="J1863" i="5"/>
  <c r="I1863" i="5"/>
  <c r="H1863" i="5"/>
  <c r="AB1865" i="5"/>
  <c r="S1865" i="5"/>
  <c r="R1907" i="5"/>
  <c r="H1907" i="5"/>
  <c r="J1907" i="5"/>
  <c r="I1907" i="5"/>
  <c r="F1907" i="5"/>
  <c r="R1923" i="5"/>
  <c r="J1923" i="5"/>
  <c r="H1923" i="5"/>
  <c r="I1923" i="5"/>
  <c r="F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F2138" i="5"/>
  <c r="R2138" i="5"/>
  <c r="J2138" i="5"/>
  <c r="I2138" i="5"/>
  <c r="H2138" i="5"/>
  <c r="S1809" i="5"/>
  <c r="AB1816" i="5"/>
  <c r="S1817" i="5"/>
  <c r="AB1821" i="5"/>
  <c r="S1824" i="5"/>
  <c r="S1836" i="5"/>
  <c r="AB1836" i="5"/>
  <c r="AB1841" i="5"/>
  <c r="R1944" i="5"/>
  <c r="J1944" i="5"/>
  <c r="I1944" i="5"/>
  <c r="H1944" i="5"/>
  <c r="F1944" i="5"/>
  <c r="R1995" i="5"/>
  <c r="J1995" i="5"/>
  <c r="I1995" i="5"/>
  <c r="H1995" i="5"/>
  <c r="F1995" i="5"/>
  <c r="AB2021" i="5"/>
  <c r="S2021" i="5"/>
  <c r="R2084" i="5"/>
  <c r="J2084" i="5"/>
  <c r="I2084" i="5"/>
  <c r="H2084" i="5"/>
  <c r="F2084" i="5"/>
  <c r="F1816" i="5"/>
  <c r="AB1826" i="5"/>
  <c r="R1843" i="5"/>
  <c r="J1843" i="5"/>
  <c r="R1847" i="5"/>
  <c r="J1847" i="5"/>
  <c r="H1847" i="5"/>
  <c r="R1851" i="5"/>
  <c r="J1851" i="5"/>
  <c r="H1851" i="5"/>
  <c r="AB1854" i="5"/>
  <c r="S1856" i="5"/>
  <c r="AB1918" i="5"/>
  <c r="S1918"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J1895" i="5"/>
  <c r="AB1907" i="5"/>
  <c r="R1915" i="5"/>
  <c r="J1915" i="5"/>
  <c r="H1915" i="5"/>
  <c r="I1915" i="5"/>
  <c r="F1915" i="5"/>
  <c r="R1924" i="5"/>
  <c r="J1924" i="5"/>
  <c r="H1924" i="5"/>
  <c r="F1924" i="5"/>
  <c r="AB1930" i="5"/>
  <c r="S1930" i="5"/>
  <c r="AB1977" i="5"/>
  <c r="S1977" i="5"/>
  <c r="I2051" i="5"/>
  <c r="H2051" i="5"/>
  <c r="R2051" i="5"/>
  <c r="J2051" i="5"/>
  <c r="F2051" i="5"/>
  <c r="I2059" i="5"/>
  <c r="H2059" i="5"/>
  <c r="R2059" i="5"/>
  <c r="J2059" i="5"/>
  <c r="F2059" i="5"/>
  <c r="I2067" i="5"/>
  <c r="H2067" i="5"/>
  <c r="R2067" i="5"/>
  <c r="J2067" i="5"/>
  <c r="F2067" i="5"/>
  <c r="I1816" i="5"/>
  <c r="F1824" i="5"/>
  <c r="H1836" i="5"/>
  <c r="I1840" i="5"/>
  <c r="F1843" i="5"/>
  <c r="AB1866" i="5"/>
  <c r="R1903" i="5"/>
  <c r="H1903" i="5"/>
  <c r="F1903" i="5"/>
  <c r="J1903" i="5"/>
  <c r="AB1914" i="5"/>
  <c r="S1914" i="5"/>
  <c r="S1941" i="5"/>
  <c r="R1963" i="5"/>
  <c r="J1963" i="5"/>
  <c r="I1963" i="5"/>
  <c r="H1963" i="5"/>
  <c r="F1963" i="5"/>
  <c r="AB1989" i="5"/>
  <c r="S1989" i="5"/>
  <c r="R2039" i="5"/>
  <c r="J2039" i="5"/>
  <c r="I2039" i="5"/>
  <c r="H2039" i="5"/>
  <c r="F2039" i="5"/>
  <c r="R2097" i="5"/>
  <c r="J2097" i="5"/>
  <c r="H2097" i="5"/>
  <c r="F2097" i="5"/>
  <c r="F2166" i="5"/>
  <c r="R2166" i="5"/>
  <c r="J2166" i="5"/>
  <c r="I2166" i="5"/>
  <c r="H2166" i="5"/>
  <c r="S1876" i="5"/>
  <c r="I1878" i="5"/>
  <c r="F1878" i="5"/>
  <c r="S1884" i="5"/>
  <c r="I1886" i="5"/>
  <c r="F1886" i="5"/>
  <c r="S1892" i="5"/>
  <c r="I1894" i="5"/>
  <c r="F1894" i="5"/>
  <c r="S1900" i="5"/>
  <c r="I1902" i="5"/>
  <c r="F1902" i="5"/>
  <c r="J1908" i="5"/>
  <c r="J1912" i="5"/>
  <c r="J1916" i="5"/>
  <c r="J1920" i="5"/>
  <c r="S1933" i="5"/>
  <c r="R1935" i="5"/>
  <c r="J1935" i="5"/>
  <c r="I1935" i="5"/>
  <c r="H1935" i="5"/>
  <c r="AB1942" i="5"/>
  <c r="AB1965" i="5"/>
  <c r="S1965" i="5"/>
  <c r="AB1978" i="5"/>
  <c r="R1983" i="5"/>
  <c r="J1983" i="5"/>
  <c r="I1983" i="5"/>
  <c r="H1983" i="5"/>
  <c r="AB1997" i="5"/>
  <c r="S1997" i="5"/>
  <c r="AB2010" i="5"/>
  <c r="R2015" i="5"/>
  <c r="J2015" i="5"/>
  <c r="I2015" i="5"/>
  <c r="H2015" i="5"/>
  <c r="AB2029" i="5"/>
  <c r="S2029" i="5"/>
  <c r="AB2042" i="5"/>
  <c r="R2047" i="5"/>
  <c r="J2047" i="5"/>
  <c r="I2047" i="5"/>
  <c r="H2047" i="5"/>
  <c r="I2075" i="5"/>
  <c r="H2075" i="5"/>
  <c r="R2075" i="5"/>
  <c r="J2075" i="5"/>
  <c r="F2075" i="5"/>
  <c r="J1884" i="5"/>
  <c r="J1892" i="5"/>
  <c r="J1900" i="5"/>
  <c r="S1908" i="5"/>
  <c r="S1912" i="5"/>
  <c r="S1916" i="5"/>
  <c r="S1920" i="5"/>
  <c r="S1924" i="5"/>
  <c r="AB1924" i="5"/>
  <c r="S1945" i="5"/>
  <c r="R1948" i="5"/>
  <c r="J1948" i="5"/>
  <c r="R1971" i="5"/>
  <c r="J1971" i="5"/>
  <c r="I1971" i="5"/>
  <c r="H1971" i="5"/>
  <c r="AB1985" i="5"/>
  <c r="S1985" i="5"/>
  <c r="R2003" i="5"/>
  <c r="J2003" i="5"/>
  <c r="I2003" i="5"/>
  <c r="H2003" i="5"/>
  <c r="AB2017" i="5"/>
  <c r="S2017" i="5"/>
  <c r="J2035" i="5"/>
  <c r="S2049" i="5"/>
  <c r="AB2049" i="5"/>
  <c r="I2083" i="5"/>
  <c r="H2083" i="5"/>
  <c r="R2083" i="5"/>
  <c r="J2083" i="5"/>
  <c r="F2083" i="5"/>
  <c r="R2101" i="5"/>
  <c r="J2101" i="5"/>
  <c r="H2101" i="5"/>
  <c r="F2101"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AB1889" i="5"/>
  <c r="AB1897" i="5"/>
  <c r="AB1905" i="5"/>
  <c r="AB1908" i="5"/>
  <c r="AB1912" i="5"/>
  <c r="AB1916" i="5"/>
  <c r="AB1920" i="5"/>
  <c r="S1925" i="5"/>
  <c r="R1927" i="5"/>
  <c r="J1927" i="5"/>
  <c r="I1927" i="5"/>
  <c r="H1927" i="5"/>
  <c r="R1928" i="5"/>
  <c r="J1928" i="5"/>
  <c r="AB1945" i="5"/>
  <c r="AB1973" i="5"/>
  <c r="S1973" i="5"/>
  <c r="R1991" i="5"/>
  <c r="J1991" i="5"/>
  <c r="I1991" i="5"/>
  <c r="H1991" i="5"/>
  <c r="AB2005" i="5"/>
  <c r="S2005" i="5"/>
  <c r="R2023" i="5"/>
  <c r="J2023" i="5"/>
  <c r="I2023" i="5"/>
  <c r="H2023" i="5"/>
  <c r="AB2037" i="5"/>
  <c r="S2037" i="5"/>
  <c r="I2079" i="5"/>
  <c r="H2079" i="5"/>
  <c r="R2079" i="5"/>
  <c r="J2079" i="5"/>
  <c r="F207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S1937" i="5"/>
  <c r="R1939" i="5"/>
  <c r="J1939" i="5"/>
  <c r="I1939" i="5"/>
  <c r="H1939" i="5"/>
  <c r="AB1946" i="5"/>
  <c r="AB1961" i="5"/>
  <c r="S1961" i="5"/>
  <c r="AB1974" i="5"/>
  <c r="R1979" i="5"/>
  <c r="J1979" i="5"/>
  <c r="I1979" i="5"/>
  <c r="H1979" i="5"/>
  <c r="AB1993" i="5"/>
  <c r="S1993" i="5"/>
  <c r="AB2006" i="5"/>
  <c r="R2011" i="5"/>
  <c r="AB2025" i="5"/>
  <c r="S2025" i="5"/>
  <c r="AB2038" i="5"/>
  <c r="R2089" i="5"/>
  <c r="I2089" i="5"/>
  <c r="H2089" i="5"/>
  <c r="F2089" i="5"/>
  <c r="R2096" i="5"/>
  <c r="J2096" i="5"/>
  <c r="I2096" i="5"/>
  <c r="H2096" i="5"/>
  <c r="F2096"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I2224" i="5"/>
  <c r="H2224" i="5"/>
  <c r="AB1874" i="5"/>
  <c r="R1878" i="5"/>
  <c r="AB1882" i="5"/>
  <c r="H1884" i="5"/>
  <c r="R1886" i="5"/>
  <c r="AB1890" i="5"/>
  <c r="H1892" i="5"/>
  <c r="R1894" i="5"/>
  <c r="R1902" i="5"/>
  <c r="H1908" i="5"/>
  <c r="AB1909" i="5"/>
  <c r="H1912" i="5"/>
  <c r="AB1913" i="5"/>
  <c r="H1916" i="5"/>
  <c r="AB1917" i="5"/>
  <c r="H1920" i="5"/>
  <c r="AB1921" i="5"/>
  <c r="S1929" i="5"/>
  <c r="R1932" i="5"/>
  <c r="J1932" i="5"/>
  <c r="AB1938" i="5"/>
  <c r="S1942" i="5"/>
  <c r="F1948" i="5"/>
  <c r="AB1949" i="5"/>
  <c r="AB1951" i="5"/>
  <c r="AB1969" i="5"/>
  <c r="S1969" i="5"/>
  <c r="F1971" i="5"/>
  <c r="AB1982" i="5"/>
  <c r="R1987" i="5"/>
  <c r="J1987" i="5"/>
  <c r="I1987" i="5"/>
  <c r="H1987" i="5"/>
  <c r="AB2001" i="5"/>
  <c r="S2001" i="5"/>
  <c r="F2003" i="5"/>
  <c r="AB2014" i="5"/>
  <c r="R2019" i="5"/>
  <c r="J2019" i="5"/>
  <c r="I2019" i="5"/>
  <c r="H2019" i="5"/>
  <c r="AB2033" i="5"/>
  <c r="S2033" i="5"/>
  <c r="F2035" i="5"/>
  <c r="AB2046" i="5"/>
  <c r="S2054" i="5"/>
  <c r="S2062" i="5"/>
  <c r="R2072" i="5"/>
  <c r="J2072" i="5"/>
  <c r="I2072" i="5"/>
  <c r="H2072" i="5"/>
  <c r="AB2082" i="5"/>
  <c r="S2082"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R2152" i="5"/>
  <c r="J2152" i="5"/>
  <c r="I2152" i="5"/>
  <c r="H2152" i="5"/>
  <c r="F2152" i="5"/>
  <c r="AB2182" i="5"/>
  <c r="S2182" i="5"/>
  <c r="J2212" i="5"/>
  <c r="R2212" i="5"/>
  <c r="I2212" i="5"/>
  <c r="H2212" i="5"/>
  <c r="F2212" i="5"/>
  <c r="J2220" i="5"/>
  <c r="R2220" i="5"/>
  <c r="I2220" i="5"/>
  <c r="H2220" i="5"/>
  <c r="F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R2134" i="5"/>
  <c r="J2134" i="5"/>
  <c r="I2134" i="5"/>
  <c r="H2182" i="5"/>
  <c r="F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R2053" i="5"/>
  <c r="R2061" i="5"/>
  <c r="R2081" i="5"/>
  <c r="AB2086" i="5"/>
  <c r="S2170" i="5"/>
  <c r="AB2170" i="5"/>
  <c r="R2188" i="5"/>
  <c r="J2188" i="5"/>
  <c r="I2188" i="5"/>
  <c r="H2188" i="5"/>
  <c r="F2188" i="5"/>
  <c r="AB2191" i="5"/>
  <c r="S2191" i="5"/>
  <c r="AB2286" i="5"/>
  <c r="S2286" i="5"/>
  <c r="AB2050" i="5"/>
  <c r="S2053" i="5"/>
  <c r="AB2058" i="5"/>
  <c r="S2061" i="5"/>
  <c r="AB2066" i="5"/>
  <c r="S2069" i="5"/>
  <c r="AB2074" i="5"/>
  <c r="S2077" i="5"/>
  <c r="I2087" i="5"/>
  <c r="H2087" i="5"/>
  <c r="AB2147" i="5"/>
  <c r="S2147" i="5"/>
  <c r="F2170" i="5"/>
  <c r="R2170" i="5"/>
  <c r="J2170" i="5"/>
  <c r="I2170" i="5"/>
  <c r="H2170" i="5"/>
  <c r="S2174" i="5"/>
  <c r="AB2174" i="5"/>
  <c r="S2217" i="5"/>
  <c r="AB2217" i="5"/>
  <c r="R2268" i="5"/>
  <c r="J2268" i="5"/>
  <c r="H2268" i="5"/>
  <c r="F2268" i="5"/>
  <c r="I2268" i="5"/>
  <c r="AB2051" i="5"/>
  <c r="AB2059" i="5"/>
  <c r="AB2067" i="5"/>
  <c r="AB2075" i="5"/>
  <c r="R2153" i="5"/>
  <c r="J2153" i="5"/>
  <c r="I2153" i="5"/>
  <c r="H2153" i="5"/>
  <c r="F2153" i="5"/>
  <c r="I2193" i="5"/>
  <c r="R2193" i="5"/>
  <c r="J2193" i="5"/>
  <c r="H2193" i="5"/>
  <c r="F2193" i="5"/>
  <c r="J2117" i="5"/>
  <c r="F2125" i="5"/>
  <c r="S2126" i="5"/>
  <c r="AB2126" i="5"/>
  <c r="R2128" i="5"/>
  <c r="J2128" i="5"/>
  <c r="I2128" i="5"/>
  <c r="H2128" i="5"/>
  <c r="J2130" i="5"/>
  <c r="F2142" i="5"/>
  <c r="F2145" i="5"/>
  <c r="S2146" i="5"/>
  <c r="J2157" i="5"/>
  <c r="J2162" i="5"/>
  <c r="F2174" i="5"/>
  <c r="AB2178" i="5"/>
  <c r="S2178" i="5"/>
  <c r="I2201" i="5"/>
  <c r="R2201" i="5"/>
  <c r="J2201" i="5"/>
  <c r="H2201" i="5"/>
  <c r="F2201" i="5"/>
  <c r="AB2238" i="5"/>
  <c r="R2244" i="5"/>
  <c r="J2244" i="5"/>
  <c r="I2244" i="5"/>
  <c r="H2244" i="5"/>
  <c r="F2244" i="5"/>
  <c r="J2267" i="5"/>
  <c r="I2267" i="5"/>
  <c r="H2267" i="5"/>
  <c r="F2271" i="5"/>
  <c r="J2271" i="5"/>
  <c r="R2271" i="5"/>
  <c r="I2271" i="5"/>
  <c r="H2271" i="5"/>
  <c r="I2316" i="5"/>
  <c r="H2316" i="5"/>
  <c r="R2316" i="5"/>
  <c r="J2316" i="5"/>
  <c r="F2316" i="5"/>
  <c r="J2371" i="5"/>
  <c r="R2371" i="5"/>
  <c r="I2371" i="5"/>
  <c r="H2371" i="5"/>
  <c r="F2371" i="5"/>
  <c r="R2117" i="5"/>
  <c r="F2126" i="5"/>
  <c r="R2129" i="5"/>
  <c r="J2129" i="5"/>
  <c r="R2132" i="5"/>
  <c r="J2132" i="5"/>
  <c r="I2132" i="5"/>
  <c r="H2132" i="5"/>
  <c r="S2135" i="5"/>
  <c r="H2141" i="5"/>
  <c r="H2142" i="5"/>
  <c r="F2146" i="5"/>
  <c r="S2150" i="5"/>
  <c r="S2167" i="5"/>
  <c r="H2174" i="5"/>
  <c r="H2178" i="5"/>
  <c r="F2178" i="5"/>
  <c r="S2179"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R2248" i="5"/>
  <c r="J2248" i="5"/>
  <c r="I2248" i="5"/>
  <c r="H2248" i="5"/>
  <c r="F2248" i="5"/>
  <c r="R2267" i="5"/>
  <c r="R2311" i="5"/>
  <c r="J2311" i="5"/>
  <c r="I2311" i="5"/>
  <c r="H2311" i="5"/>
  <c r="F2311" i="5"/>
  <c r="J2358" i="5"/>
  <c r="H2358" i="5"/>
  <c r="R2358" i="5"/>
  <c r="I2358" i="5"/>
  <c r="F2358" i="5"/>
  <c r="H2118" i="5"/>
  <c r="AB2119" i="5"/>
  <c r="S2119" i="5"/>
  <c r="S2120" i="5"/>
  <c r="F2122" i="5"/>
  <c r="AB2123" i="5"/>
  <c r="AB2124" i="5"/>
  <c r="H2126" i="5"/>
  <c r="AB2131" i="5"/>
  <c r="AB2136"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R2141" i="5"/>
  <c r="J2141" i="5"/>
  <c r="F2158" i="5"/>
  <c r="S2162" i="5"/>
  <c r="AB2167" i="5"/>
  <c r="AB2172" i="5"/>
  <c r="R2173" i="5"/>
  <c r="AB2186" i="5"/>
  <c r="S2186" i="5"/>
  <c r="J2191" i="5"/>
  <c r="I2191" i="5"/>
  <c r="H2191" i="5"/>
  <c r="F2191" i="5"/>
  <c r="H2195" i="5"/>
  <c r="R2195" i="5"/>
  <c r="J2195" i="5"/>
  <c r="I2195" i="5"/>
  <c r="J2196" i="5"/>
  <c r="R2196" i="5"/>
  <c r="I2196" i="5"/>
  <c r="H2196" i="5"/>
  <c r="F2196" i="5"/>
  <c r="S2201" i="5"/>
  <c r="AB2201" i="5"/>
  <c r="I2227" i="5"/>
  <c r="H2227" i="5"/>
  <c r="R2227" i="5"/>
  <c r="J2227" i="5"/>
  <c r="F2227" i="5"/>
  <c r="J2243" i="5"/>
  <c r="I2243" i="5"/>
  <c r="H2243" i="5"/>
  <c r="F2243" i="5"/>
  <c r="AB2255" i="5"/>
  <c r="S2255" i="5"/>
  <c r="AB2259" i="5"/>
  <c r="S2259" i="5"/>
  <c r="AB2266" i="5"/>
  <c r="AB2270" i="5"/>
  <c r="AB2304" i="5"/>
  <c r="AB2120" i="5"/>
  <c r="R2125" i="5"/>
  <c r="J2125" i="5"/>
  <c r="F2130" i="5"/>
  <c r="S2134" i="5"/>
  <c r="AB2139" i="5"/>
  <c r="AB2144" i="5"/>
  <c r="R2145" i="5"/>
  <c r="J2145" i="5"/>
  <c r="F2162" i="5"/>
  <c r="S2166" i="5"/>
  <c r="AB2171" i="5"/>
  <c r="AB2176" i="5"/>
  <c r="AB2179" i="5"/>
  <c r="H2186" i="5"/>
  <c r="F2186" i="5"/>
  <c r="H2203" i="5"/>
  <c r="R2203" i="5"/>
  <c r="J2203" i="5"/>
  <c r="I2203" i="5"/>
  <c r="J2204" i="5"/>
  <c r="R2204" i="5"/>
  <c r="I2204" i="5"/>
  <c r="H2204" i="5"/>
  <c r="F2204" i="5"/>
  <c r="S2209" i="5"/>
  <c r="AB2209" i="5"/>
  <c r="I2223" i="5"/>
  <c r="H2223" i="5"/>
  <c r="J2223" i="5"/>
  <c r="F2223" i="5"/>
  <c r="AB2234" i="5"/>
  <c r="J2239" i="5"/>
  <c r="I2239" i="5"/>
  <c r="H2239" i="5"/>
  <c r="R2240" i="5"/>
  <c r="J2240" i="5"/>
  <c r="I2240" i="5"/>
  <c r="F2240" i="5"/>
  <c r="AB2276" i="5"/>
  <c r="S2276" i="5"/>
  <c r="R2285" i="5"/>
  <c r="J2285" i="5"/>
  <c r="I2285" i="5"/>
  <c r="H2285" i="5"/>
  <c r="F2285" i="5"/>
  <c r="J2177" i="5"/>
  <c r="J2185" i="5"/>
  <c r="J2189" i="5"/>
  <c r="AB2199" i="5"/>
  <c r="AB2207" i="5"/>
  <c r="H2207" i="5"/>
  <c r="AB2215" i="5"/>
  <c r="AB2223" i="5"/>
  <c r="AB2228" i="5"/>
  <c r="AB2251" i="5"/>
  <c r="F2256" i="5"/>
  <c r="AB2262" i="5"/>
  <c r="AB2303" i="5"/>
  <c r="S2303" i="5"/>
  <c r="J2354" i="5"/>
  <c r="R2354" i="5"/>
  <c r="I2354" i="5"/>
  <c r="H2354" i="5"/>
  <c r="F2354" i="5"/>
  <c r="R2177" i="5"/>
  <c r="R2185" i="5"/>
  <c r="R2189" i="5"/>
  <c r="S2192" i="5"/>
  <c r="S2200" i="5"/>
  <c r="S2208" i="5"/>
  <c r="S2216" i="5"/>
  <c r="S2229" i="5"/>
  <c r="R2236" i="5"/>
  <c r="J2236" i="5"/>
  <c r="I2236" i="5"/>
  <c r="AB2247" i="5"/>
  <c r="F2252" i="5"/>
  <c r="F2255" i="5"/>
  <c r="AB2258" i="5"/>
  <c r="R2264" i="5"/>
  <c r="J2264" i="5"/>
  <c r="I2264" i="5"/>
  <c r="I2286" i="5"/>
  <c r="F2291" i="5"/>
  <c r="R2291" i="5"/>
  <c r="J2291" i="5"/>
  <c r="I2291" i="5"/>
  <c r="J2307" i="5"/>
  <c r="F2307" i="5"/>
  <c r="I2307" i="5"/>
  <c r="H2307" i="5"/>
  <c r="I2312" i="5"/>
  <c r="H2312" i="5"/>
  <c r="R2312" i="5"/>
  <c r="J2312" i="5"/>
  <c r="F2312" i="5"/>
  <c r="R2322" i="5"/>
  <c r="F2322" i="5"/>
  <c r="J2322" i="5"/>
  <c r="I2322" i="5"/>
  <c r="H2322" i="5"/>
  <c r="R2349" i="5"/>
  <c r="J2349" i="5"/>
  <c r="I2349" i="5"/>
  <c r="H2349" i="5"/>
  <c r="F2349" i="5"/>
  <c r="F2194" i="5"/>
  <c r="R2194" i="5"/>
  <c r="F2199" i="5"/>
  <c r="F2202" i="5"/>
  <c r="R2202" i="5"/>
  <c r="F2207" i="5"/>
  <c r="F2210" i="5"/>
  <c r="R2210" i="5"/>
  <c r="F2218" i="5"/>
  <c r="R2218" i="5"/>
  <c r="AB2224" i="5"/>
  <c r="I2225" i="5"/>
  <c r="AB2231" i="5"/>
  <c r="AB2243" i="5"/>
  <c r="AB2254" i="5"/>
  <c r="R2260" i="5"/>
  <c r="J2260" i="5"/>
  <c r="I2260" i="5"/>
  <c r="AB2269" i="5"/>
  <c r="AB2285" i="5"/>
  <c r="R2295" i="5"/>
  <c r="J2295" i="5"/>
  <c r="I2295" i="5"/>
  <c r="H2295" i="5"/>
  <c r="F2299" i="5"/>
  <c r="R2299" i="5"/>
  <c r="J2299" i="5"/>
  <c r="I2299" i="5"/>
  <c r="R2307" i="5"/>
  <c r="S2225" i="5"/>
  <c r="AB2239" i="5"/>
  <c r="AB2250" i="5"/>
  <c r="R2256" i="5"/>
  <c r="J2256" i="5"/>
  <c r="I2256" i="5"/>
  <c r="R2286" i="5"/>
  <c r="H2286" i="5"/>
  <c r="F2286" i="5"/>
  <c r="J2317" i="5"/>
  <c r="AB2344" i="5"/>
  <c r="S2344" i="5"/>
  <c r="F2368" i="5"/>
  <c r="R2368" i="5"/>
  <c r="J2368" i="5"/>
  <c r="I2368" i="5"/>
  <c r="H2368" i="5"/>
  <c r="AB2384" i="5"/>
  <c r="S2384" i="5"/>
  <c r="AB2195" i="5"/>
  <c r="AB2203" i="5"/>
  <c r="AB2211" i="5"/>
  <c r="AB2219" i="5"/>
  <c r="AB2230" i="5"/>
  <c r="S2233" i="5"/>
  <c r="AB2235" i="5"/>
  <c r="AB2246" i="5"/>
  <c r="R2252" i="5"/>
  <c r="J2252" i="5"/>
  <c r="I2252" i="5"/>
  <c r="J2255" i="5"/>
  <c r="I2255" i="5"/>
  <c r="H2255" i="5"/>
  <c r="AB2267" i="5"/>
  <c r="I2280" i="5"/>
  <c r="F2280" i="5"/>
  <c r="R2280" i="5"/>
  <c r="J2280" i="5"/>
  <c r="AB2311" i="5"/>
  <c r="S2311" i="5"/>
  <c r="R2341" i="5"/>
  <c r="J2341" i="5"/>
  <c r="I2341" i="5"/>
  <c r="F2341" i="5"/>
  <c r="H2341" i="5"/>
  <c r="J2348" i="5"/>
  <c r="I2348" i="5"/>
  <c r="H2348" i="5"/>
  <c r="R2348" i="5"/>
  <c r="F2348" i="5"/>
  <c r="AB2263" i="5"/>
  <c r="R2277" i="5"/>
  <c r="J2277" i="5"/>
  <c r="H2277" i="5"/>
  <c r="I2288" i="5"/>
  <c r="R2288" i="5"/>
  <c r="J2288" i="5"/>
  <c r="H2288" i="5"/>
  <c r="S2304" i="5"/>
  <c r="I2320" i="5"/>
  <c r="H2320" i="5"/>
  <c r="F2320" i="5"/>
  <c r="R2320" i="5"/>
  <c r="J2320" i="5"/>
  <c r="I2229" i="5"/>
  <c r="I2233" i="5"/>
  <c r="I2237" i="5"/>
  <c r="J2273" i="5"/>
  <c r="AB2278" i="5"/>
  <c r="H2282" i="5"/>
  <c r="F2303" i="5"/>
  <c r="R2305" i="5"/>
  <c r="I2305" i="5"/>
  <c r="AB2315" i="5"/>
  <c r="AB2320" i="5"/>
  <c r="S2320" i="5"/>
  <c r="AB2328" i="5"/>
  <c r="AB2332" i="5"/>
  <c r="J2340" i="5"/>
  <c r="I2340" i="5"/>
  <c r="H2340" i="5"/>
  <c r="I2308" i="5"/>
  <c r="F2308" i="5"/>
  <c r="R2313" i="5"/>
  <c r="I2313" i="5"/>
  <c r="AB2323" i="5"/>
  <c r="AB2366" i="5"/>
  <c r="S2366" i="5"/>
  <c r="S2271" i="5"/>
  <c r="S2273" i="5"/>
  <c r="S2284" i="5"/>
  <c r="R2306" i="5"/>
  <c r="I2306" i="5"/>
  <c r="S2319" i="5"/>
  <c r="AB2348" i="5"/>
  <c r="F2360" i="5"/>
  <c r="R2360" i="5"/>
  <c r="J2360" i="5"/>
  <c r="I2360" i="5"/>
  <c r="H2360" i="5"/>
  <c r="J2374" i="5"/>
  <c r="H2374" i="5"/>
  <c r="R2374" i="5"/>
  <c r="I2374" i="5"/>
  <c r="F2374" i="5"/>
  <c r="AB2411" i="5"/>
  <c r="S2411" i="5"/>
  <c r="AB2424" i="5"/>
  <c r="S2237" i="5"/>
  <c r="S2241" i="5"/>
  <c r="S2245" i="5"/>
  <c r="S2249" i="5"/>
  <c r="S2253" i="5"/>
  <c r="S2257" i="5"/>
  <c r="S2261" i="5"/>
  <c r="S2265" i="5"/>
  <c r="R2282" i="5"/>
  <c r="S2287" i="5"/>
  <c r="R2297" i="5"/>
  <c r="I2297" i="5"/>
  <c r="F2306" i="5"/>
  <c r="R2309" i="5"/>
  <c r="I2309" i="5"/>
  <c r="H2309" i="5"/>
  <c r="F2313" i="5"/>
  <c r="R2314" i="5"/>
  <c r="I2314" i="5"/>
  <c r="AB2331" i="5"/>
  <c r="R2337" i="5"/>
  <c r="J2337" i="5"/>
  <c r="I2337" i="5"/>
  <c r="S2388" i="5"/>
  <c r="S2268" i="5"/>
  <c r="S2275" i="5"/>
  <c r="S2282" i="5"/>
  <c r="R2302" i="5"/>
  <c r="H2302" i="5"/>
  <c r="H2313" i="5"/>
  <c r="F2314" i="5"/>
  <c r="AB2340" i="5"/>
  <c r="S2340" i="5"/>
  <c r="AB2343" i="5"/>
  <c r="AB2383" i="5"/>
  <c r="S2383" i="5"/>
  <c r="AB2271" i="5"/>
  <c r="F2273" i="5"/>
  <c r="AB2284" i="5"/>
  <c r="R2294" i="5"/>
  <c r="R2303" i="5"/>
  <c r="H2306" i="5"/>
  <c r="H2308" i="5"/>
  <c r="H2310" i="5"/>
  <c r="J2313" i="5"/>
  <c r="S2316" i="5"/>
  <c r="R2321" i="5"/>
  <c r="J2321" i="5"/>
  <c r="I2321" i="5"/>
  <c r="H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AB2394" i="5"/>
  <c r="S2394" i="5"/>
  <c r="R2400" i="5"/>
  <c r="J2400" i="5"/>
  <c r="I2400" i="5"/>
  <c r="H2400" i="5"/>
  <c r="F2400" i="5"/>
  <c r="AB2428" i="5"/>
  <c r="S2367" i="5"/>
  <c r="AB2367" i="5"/>
  <c r="S2372" i="5"/>
  <c r="AB2372" i="5"/>
  <c r="AB2356" i="5"/>
  <c r="J2379" i="5"/>
  <c r="R2379" i="5"/>
  <c r="I2379" i="5"/>
  <c r="H2379" i="5"/>
  <c r="F2379" i="5"/>
  <c r="AB2399" i="5"/>
  <c r="S2399" i="5"/>
  <c r="AB2361" i="5"/>
  <c r="AB2369" i="5"/>
  <c r="AB2377" i="5"/>
  <c r="J2388" i="5"/>
  <c r="I2388" i="5"/>
  <c r="AB2390" i="5"/>
  <c r="S2390" i="5"/>
  <c r="F2394" i="5"/>
  <c r="R2394" i="5"/>
  <c r="J2394" i="5"/>
  <c r="I2394" i="5"/>
  <c r="H2394" i="5"/>
  <c r="AB2416" i="5"/>
  <c r="AB2404" i="5"/>
  <c r="R2420" i="5"/>
  <c r="J2420" i="5"/>
  <c r="I2420" i="5"/>
  <c r="H2420" i="5"/>
  <c r="F2420" i="5"/>
  <c r="R2445" i="5"/>
  <c r="J2445" i="5"/>
  <c r="I2445" i="5"/>
  <c r="H2445" i="5"/>
  <c r="F2445" i="5"/>
  <c r="J2460" i="5"/>
  <c r="I2460" i="5"/>
  <c r="R2460" i="5"/>
  <c r="H2460" i="5"/>
  <c r="F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56" i="5"/>
  <c r="I2456" i="5"/>
  <c r="R2456" i="5"/>
  <c r="H2456" i="5"/>
  <c r="J2476" i="5"/>
  <c r="I2476" i="5"/>
  <c r="R2476" i="5"/>
  <c r="H2476" i="5"/>
  <c r="F2476" i="5"/>
  <c r="AB2487" i="5"/>
  <c r="S2487" i="5"/>
  <c r="S2496" i="5"/>
  <c r="F2382" i="5"/>
  <c r="F2390" i="5"/>
  <c r="AB2432" i="5"/>
  <c r="F2456" i="5"/>
  <c r="H2482" i="5"/>
  <c r="I2482" i="5"/>
  <c r="F2482" i="5"/>
  <c r="R2482" i="5"/>
  <c r="J2482" i="5"/>
  <c r="AB2391" i="5"/>
  <c r="AB2412" i="5"/>
  <c r="AB2419" i="5"/>
  <c r="R2429" i="5"/>
  <c r="J2429" i="5"/>
  <c r="I2429" i="5"/>
  <c r="S2437" i="5"/>
  <c r="AB2437" i="5"/>
  <c r="H2447" i="5"/>
  <c r="R2447" i="5"/>
  <c r="J2447" i="5"/>
  <c r="F2447" i="5"/>
  <c r="AB2485" i="5"/>
  <c r="S2485" i="5"/>
  <c r="AB2431" i="5"/>
  <c r="J2436" i="5"/>
  <c r="R2436" i="5"/>
  <c r="I2436" i="5"/>
  <c r="H2436" i="5"/>
  <c r="S2441" i="5"/>
  <c r="AB2441" i="5"/>
  <c r="J2502" i="5"/>
  <c r="I2502" i="5"/>
  <c r="H2502" i="5"/>
  <c r="R2502" i="5"/>
  <c r="F2502" i="5"/>
  <c r="J2464" i="5"/>
  <c r="I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2" i="6"/>
  <c r="B22" i="6"/>
  <c r="F27" i="6" s="1"/>
  <c r="F2442" i="5"/>
  <c r="J2442" i="5"/>
  <c r="I2442" i="5"/>
  <c r="H2442" i="5"/>
  <c r="AB2460" i="5"/>
  <c r="F2497" i="5"/>
  <c r="R2497" i="5"/>
  <c r="J2497" i="5"/>
  <c r="I2497" i="5"/>
  <c r="H2497" i="5"/>
  <c r="S2501" i="5"/>
  <c r="F64" i="6"/>
  <c r="G5" i="6"/>
  <c r="H5" i="6" s="1"/>
  <c r="H2464" i="5"/>
  <c r="J2472" i="5"/>
  <c r="I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F2489" i="5"/>
  <c r="I2489" i="5"/>
  <c r="H2489" i="5"/>
  <c r="R2489" i="5"/>
  <c r="J2489" i="5"/>
  <c r="J2494" i="5"/>
  <c r="I2494" i="5"/>
  <c r="H2494" i="5"/>
  <c r="G17" i="6"/>
  <c r="H17" i="6" s="1"/>
  <c r="AB2443" i="5"/>
  <c r="S2443" i="5"/>
  <c r="S2450" i="5"/>
  <c r="S2452" i="5"/>
  <c r="J2461" i="5"/>
  <c r="J2469" i="5"/>
  <c r="S2495" i="5"/>
  <c r="S2499" i="5"/>
  <c r="S2503" i="5"/>
  <c r="G15" i="6"/>
  <c r="H15" i="6" s="1"/>
  <c r="B20" i="6"/>
  <c r="F25" i="6" s="1"/>
  <c r="AB2447" i="5"/>
  <c r="S2447" i="5"/>
  <c r="F2458" i="5"/>
  <c r="AB2458" i="5"/>
  <c r="F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B21" i="6"/>
  <c r="B51" i="6" s="1"/>
  <c r="G51" i="6" s="1"/>
  <c r="G16" i="6"/>
  <c r="H16" i="6" s="1"/>
  <c r="B19" i="6"/>
  <c r="A38" i="2"/>
  <c r="J4" i="5"/>
  <c r="B41" i="4"/>
  <c r="A55" i="2"/>
  <c r="A73" i="2"/>
  <c r="B9" i="3"/>
  <c r="A3" i="2"/>
  <c r="A20" i="2"/>
  <c r="B17" i="3"/>
  <c r="B29" i="4"/>
  <c r="B25" i="3"/>
  <c r="C20" i="3"/>
  <c r="A75" i="2"/>
  <c r="C25" i="3"/>
  <c r="N4" i="5"/>
  <c r="A43" i="2"/>
  <c r="C3" i="3"/>
  <c r="C19" i="3"/>
  <c r="P4" i="5"/>
  <c r="A45" i="2"/>
  <c r="C4" i="3"/>
  <c r="B26" i="4"/>
  <c r="A12" i="2"/>
  <c r="A29" i="2"/>
  <c r="A46" i="2"/>
  <c r="A63" i="2"/>
  <c r="B5" i="3"/>
  <c r="B13" i="3"/>
  <c r="B21" i="3"/>
  <c r="B29" i="3"/>
  <c r="B9" i="4"/>
  <c r="A5" i="6" s="1"/>
  <c r="B39" i="4"/>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A17" i="2"/>
  <c r="A34" i="2"/>
  <c r="A52" i="2"/>
  <c r="A70" i="2"/>
  <c r="C7" i="3"/>
  <c r="C15" i="3"/>
  <c r="C23" i="3"/>
  <c r="C31" i="3"/>
  <c r="B15" i="4"/>
  <c r="A7" i="6" s="1"/>
  <c r="B28" i="4"/>
  <c r="B40" i="4"/>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K4" i="5"/>
  <c r="A15" i="2"/>
  <c r="A32" i="2"/>
  <c r="A50" i="2"/>
  <c r="A66" i="2"/>
  <c r="C6" i="3"/>
  <c r="C14" i="3"/>
  <c r="C22" i="3"/>
  <c r="C30" i="3"/>
  <c r="B27" i="4"/>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47" i="4"/>
  <c r="A32" i="6" s="1"/>
  <c r="B74" i="4"/>
  <c r="A53"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B44" i="4"/>
  <c r="A29" i="6" s="1"/>
  <c r="A4" i="5"/>
  <c r="I4" i="5"/>
  <c r="I14" i="6"/>
  <c r="I15" i="6"/>
  <c r="I16" i="6"/>
  <c r="I17" i="6"/>
  <c r="J24" i="6"/>
  <c r="I25" i="6"/>
  <c r="J36" i="6"/>
  <c r="I37" i="6"/>
  <c r="J44" i="6"/>
  <c r="I45" i="6"/>
  <c r="J52" i="6"/>
  <c r="J62" i="6"/>
  <c r="I63" i="6"/>
  <c r="I64" i="6"/>
  <c r="J65" i="6"/>
  <c r="I66" i="6"/>
  <c r="B60" i="1"/>
  <c r="F4" i="8"/>
  <c r="H4" i="8"/>
  <c r="I4" i="8"/>
  <c r="C4" i="8"/>
  <c r="S491" i="5"/>
  <c r="S511" i="5"/>
  <c r="S397" i="5"/>
  <c r="S401" i="5"/>
  <c r="S409" i="5"/>
  <c r="S437" i="5"/>
  <c r="S428" i="5"/>
  <c r="S452" i="5"/>
  <c r="S548" i="5"/>
  <c r="S539" i="5"/>
  <c r="S417" i="5"/>
  <c r="S432" i="5"/>
  <c r="S560" i="5"/>
  <c r="S510" i="5"/>
  <c r="S388" i="5"/>
  <c r="S429" i="5"/>
  <c r="S449" i="5"/>
  <c r="S457" i="5"/>
  <c r="S436" i="5"/>
  <c r="S416" i="5"/>
  <c r="S441" i="5"/>
  <c r="S572" i="5"/>
  <c r="S440" i="5"/>
  <c r="S568" i="5"/>
  <c r="S468" i="5"/>
  <c r="S543" i="5"/>
  <c r="S408" i="5"/>
  <c r="S389" i="5"/>
  <c r="S404" i="5"/>
  <c r="S421" i="5"/>
  <c r="S464" i="5"/>
  <c r="S552" i="5"/>
  <c r="S586" i="5"/>
  <c r="S479" i="5"/>
  <c r="S392" i="5"/>
  <c r="S433" i="5"/>
  <c r="S444" i="5"/>
  <c r="S584" i="5"/>
  <c r="S396" i="5"/>
  <c r="S400" i="5"/>
  <c r="S405" i="5"/>
  <c r="S413" i="5"/>
  <c r="S453" i="5"/>
  <c r="S420" i="5"/>
  <c r="S448" i="5"/>
  <c r="S385" i="5"/>
  <c r="S393" i="5"/>
  <c r="S380" i="5"/>
  <c r="S425" i="5"/>
  <c r="S445" i="5"/>
  <c r="S424" i="5"/>
  <c r="S470" i="5"/>
  <c r="S461" i="5"/>
  <c r="S494" i="5"/>
  <c r="R2165" i="5"/>
  <c r="I1967" i="5"/>
  <c r="J2069" i="5"/>
  <c r="I2069" i="5"/>
  <c r="J1967" i="5"/>
  <c r="H650" i="5"/>
  <c r="R2044" i="5"/>
  <c r="R1967" i="5"/>
  <c r="H1959" i="5"/>
  <c r="R2069" i="5"/>
  <c r="I1959" i="5"/>
  <c r="X1272" i="5"/>
  <c r="H2069" i="5"/>
  <c r="J1959" i="5"/>
  <c r="R1959" i="5"/>
  <c r="X1198" i="5"/>
  <c r="I678" i="5"/>
  <c r="H678" i="5"/>
  <c r="S606" i="5"/>
  <c r="S610" i="5"/>
  <c r="X520" i="5"/>
  <c r="X456" i="5"/>
  <c r="S598" i="5"/>
  <c r="X550" i="5"/>
  <c r="X503" i="5"/>
  <c r="X483" i="5"/>
  <c r="X488" i="5"/>
  <c r="X498" i="5"/>
  <c r="X482" i="5"/>
  <c r="X559" i="5"/>
  <c r="S532" i="5"/>
  <c r="S383" i="5"/>
  <c r="B32" i="6"/>
  <c r="X2318" i="5"/>
  <c r="J1919" i="5"/>
  <c r="X1289" i="5"/>
  <c r="F1735" i="5"/>
  <c r="I1859" i="5"/>
  <c r="F1577" i="5"/>
  <c r="H1339" i="5"/>
  <c r="I1224" i="5"/>
  <c r="F678" i="5"/>
  <c r="I1735" i="5"/>
  <c r="J2284" i="5"/>
  <c r="J1339" i="5"/>
  <c r="J678" i="5"/>
  <c r="F2189" i="5"/>
  <c r="J1735" i="5"/>
  <c r="R1339" i="5"/>
  <c r="H578" i="5"/>
  <c r="I1665" i="5"/>
  <c r="H1577" i="5"/>
  <c r="X1339" i="5"/>
  <c r="I578" i="5"/>
  <c r="J1492" i="5"/>
  <c r="F2409" i="5"/>
  <c r="R1669" i="5"/>
  <c r="J1577" i="5"/>
  <c r="I1339" i="5"/>
  <c r="J578" i="5"/>
  <c r="X678" i="5"/>
  <c r="F1385" i="5"/>
  <c r="J672" i="5"/>
  <c r="J1051" i="5"/>
  <c r="H2173" i="5"/>
  <c r="J1684" i="5"/>
  <c r="I1385" i="5"/>
  <c r="I1051" i="5"/>
  <c r="I1320" i="5"/>
  <c r="I1133" i="5"/>
  <c r="I650" i="5"/>
  <c r="X1385" i="5"/>
  <c r="R1039" i="5"/>
  <c r="J1320" i="5"/>
  <c r="J1133" i="5"/>
  <c r="J2173" i="5"/>
  <c r="R1320" i="5"/>
  <c r="H2116" i="5"/>
  <c r="R1754" i="5"/>
  <c r="J1593" i="5"/>
  <c r="H1593" i="5"/>
  <c r="H1385" i="5"/>
  <c r="I672" i="5"/>
  <c r="F2301" i="5"/>
  <c r="R1593" i="5"/>
  <c r="J1385" i="5"/>
  <c r="X1320" i="5"/>
  <c r="R2301" i="5"/>
  <c r="R1051" i="5"/>
  <c r="I1039" i="5"/>
  <c r="F1320" i="5"/>
  <c r="F1947" i="5"/>
  <c r="H1947" i="5"/>
  <c r="X1426" i="5"/>
  <c r="I1381" i="5"/>
  <c r="J463" i="5"/>
  <c r="I1947" i="5"/>
  <c r="R1665" i="5"/>
  <c r="X1158" i="5"/>
  <c r="H463" i="5"/>
  <c r="J1947" i="5"/>
  <c r="J1438" i="5"/>
  <c r="F1158" i="5"/>
  <c r="R1947" i="5"/>
  <c r="J1665" i="5"/>
  <c r="J1426" i="5"/>
  <c r="I2363" i="5"/>
  <c r="I463" i="5"/>
  <c r="R574" i="5"/>
  <c r="I2480" i="5"/>
  <c r="X1947" i="5"/>
  <c r="R1325" i="5"/>
  <c r="H1158" i="5"/>
  <c r="R746" i="5"/>
  <c r="H746" i="5"/>
  <c r="H2325" i="5"/>
  <c r="R1329" i="5"/>
  <c r="H562" i="5"/>
  <c r="F463" i="5"/>
  <c r="R1204" i="5"/>
  <c r="H574" i="5"/>
  <c r="I562" i="5"/>
  <c r="F1665" i="5"/>
  <c r="J1204" i="5"/>
  <c r="I574" i="5"/>
  <c r="J562" i="5"/>
  <c r="F562" i="5"/>
  <c r="H1665" i="5"/>
  <c r="J574" i="5"/>
  <c r="R2363" i="5"/>
  <c r="R2317" i="5"/>
  <c r="R2157" i="5"/>
  <c r="H1786" i="5"/>
  <c r="H576" i="5"/>
  <c r="R2397" i="5"/>
  <c r="J2363" i="5"/>
  <c r="X2157" i="5"/>
  <c r="F696" i="5"/>
  <c r="I644" i="5"/>
  <c r="H403" i="5"/>
  <c r="H2397" i="5"/>
  <c r="J403" i="5"/>
  <c r="J1233" i="5"/>
  <c r="F717" i="5"/>
  <c r="R403" i="5"/>
  <c r="H2317" i="5"/>
  <c r="F2363" i="5"/>
  <c r="J391" i="5"/>
  <c r="H2363" i="5"/>
  <c r="I2317" i="5"/>
  <c r="F1786" i="5"/>
  <c r="J2016" i="5"/>
  <c r="J1724" i="5"/>
  <c r="X1684" i="5"/>
  <c r="H1434" i="5"/>
  <c r="I1308" i="5"/>
  <c r="F1272" i="5"/>
  <c r="J602" i="5"/>
  <c r="J2077" i="5"/>
  <c r="I2077" i="5"/>
  <c r="J1673" i="5"/>
  <c r="X1716" i="5"/>
  <c r="R1403" i="5"/>
  <c r="R1308" i="5"/>
  <c r="H602" i="5"/>
  <c r="I1770" i="5"/>
  <c r="R1633" i="5"/>
  <c r="I1272" i="5"/>
  <c r="X1067" i="5"/>
  <c r="R2077" i="5"/>
  <c r="J1770" i="5"/>
  <c r="R1673" i="5"/>
  <c r="J1434" i="5"/>
  <c r="J1272" i="5"/>
  <c r="R2257" i="5"/>
  <c r="F1526" i="5"/>
  <c r="R1123" i="5"/>
  <c r="R1272" i="5"/>
  <c r="I602" i="5"/>
  <c r="F1673" i="5"/>
  <c r="J2318" i="5"/>
  <c r="H1464" i="5"/>
  <c r="I1526" i="5"/>
  <c r="H1673" i="5"/>
  <c r="R2318" i="5"/>
  <c r="H2043" i="5"/>
  <c r="J1633" i="5"/>
  <c r="X1434" i="5"/>
  <c r="X1673" i="5"/>
  <c r="F1051" i="5"/>
  <c r="F672" i="5"/>
  <c r="R1724" i="5"/>
  <c r="F1680" i="5"/>
  <c r="H1672" i="5"/>
  <c r="X1325" i="5"/>
  <c r="J1224" i="5"/>
  <c r="J696" i="5"/>
  <c r="I1325" i="5"/>
  <c r="F1681" i="5"/>
  <c r="H1700" i="5"/>
  <c r="F1313" i="5"/>
  <c r="F2293" i="5"/>
  <c r="I1700" i="5"/>
  <c r="F1609" i="5"/>
  <c r="H1680" i="5"/>
  <c r="X696" i="5"/>
  <c r="I1681" i="5"/>
  <c r="I1313" i="5"/>
  <c r="H1681" i="5"/>
  <c r="H2293" i="5"/>
  <c r="F1936" i="5"/>
  <c r="J1700" i="5"/>
  <c r="J1609" i="5"/>
  <c r="R1712" i="5"/>
  <c r="I1680" i="5"/>
  <c r="R1313" i="5"/>
  <c r="H1313" i="5"/>
  <c r="I2293" i="5"/>
  <c r="R1697" i="5"/>
  <c r="J1693" i="5"/>
  <c r="R1609" i="5"/>
  <c r="J1680" i="5"/>
  <c r="X1313" i="5"/>
  <c r="F1224" i="5"/>
  <c r="H648" i="5"/>
  <c r="R419" i="5"/>
  <c r="R2293" i="5"/>
  <c r="R1693" i="5"/>
  <c r="H1724" i="5"/>
  <c r="R1680" i="5"/>
  <c r="H1224" i="5"/>
  <c r="I696" i="5"/>
  <c r="H696" i="5"/>
  <c r="J419" i="5"/>
  <c r="H2289" i="5"/>
  <c r="I1724" i="5"/>
  <c r="H1325" i="5"/>
  <c r="R1224" i="5"/>
  <c r="I648" i="5"/>
  <c r="H419" i="5"/>
  <c r="J2480" i="5"/>
  <c r="J2232" i="5"/>
  <c r="J1641" i="5"/>
  <c r="I1508" i="5"/>
  <c r="X1297" i="5"/>
  <c r="H1222" i="5"/>
  <c r="I1110" i="5"/>
  <c r="I1140" i="5"/>
  <c r="I1233" i="5"/>
  <c r="H2480" i="5"/>
  <c r="H1859" i="5"/>
  <c r="I1754" i="5"/>
  <c r="R1641" i="5"/>
  <c r="J1110" i="5"/>
  <c r="I632" i="5"/>
  <c r="R1233" i="5"/>
  <c r="R2480" i="5"/>
  <c r="R2310" i="5"/>
  <c r="J1859" i="5"/>
  <c r="X1754" i="5"/>
  <c r="R1644" i="5"/>
  <c r="R1253" i="5"/>
  <c r="H1253" i="5"/>
  <c r="H1233" i="5"/>
  <c r="I596" i="5"/>
  <c r="R447" i="5"/>
  <c r="X2310" i="5"/>
  <c r="F2092" i="5"/>
  <c r="R1859" i="5"/>
  <c r="X1253" i="5"/>
  <c r="H415" i="5"/>
  <c r="H395" i="5"/>
  <c r="F1859" i="5"/>
  <c r="X1222" i="5"/>
  <c r="R1086" i="5"/>
  <c r="H596" i="5"/>
  <c r="R415" i="5"/>
  <c r="J447" i="5"/>
  <c r="J395" i="5"/>
  <c r="F2480" i="5"/>
  <c r="J2164" i="5"/>
  <c r="R1653" i="5"/>
  <c r="J1653" i="5"/>
  <c r="F1508" i="5"/>
  <c r="F1222" i="5"/>
  <c r="H1297" i="5"/>
  <c r="R395" i="5"/>
  <c r="I496" i="5"/>
  <c r="F1233" i="5"/>
  <c r="X1900" i="5"/>
  <c r="J1725" i="5"/>
  <c r="H1716" i="5"/>
  <c r="F1403" i="5"/>
  <c r="X1381" i="5"/>
  <c r="X1329" i="5"/>
  <c r="I1095" i="5"/>
  <c r="X2213" i="5"/>
  <c r="X1633" i="5"/>
  <c r="J2133" i="5"/>
  <c r="J2161" i="5"/>
  <c r="I1716" i="5"/>
  <c r="H1426" i="5"/>
  <c r="H1329" i="5"/>
  <c r="I608" i="5"/>
  <c r="R2133" i="5"/>
  <c r="R2161" i="5"/>
  <c r="F1919" i="5"/>
  <c r="J1716" i="5"/>
  <c r="X1403" i="5"/>
  <c r="R1067" i="5"/>
  <c r="X1308" i="5"/>
  <c r="J1145" i="5"/>
  <c r="H447" i="5"/>
  <c r="H1900" i="5"/>
  <c r="I1919" i="5"/>
  <c r="R1716" i="5"/>
  <c r="H1684" i="5"/>
  <c r="R1285" i="5"/>
  <c r="F1308" i="5"/>
  <c r="I1403" i="5"/>
  <c r="H1919" i="5"/>
  <c r="I1684" i="5"/>
  <c r="X1285" i="5"/>
  <c r="I1123" i="5"/>
  <c r="I1067" i="5"/>
  <c r="F1900" i="5"/>
  <c r="R1919" i="5"/>
  <c r="R1725" i="5"/>
  <c r="R1684" i="5"/>
  <c r="J1308" i="5"/>
  <c r="J2181" i="5"/>
  <c r="H2164" i="5"/>
  <c r="R2184" i="5"/>
  <c r="J1668" i="5"/>
  <c r="R1660" i="5"/>
  <c r="H1652" i="5"/>
  <c r="I1644" i="5"/>
  <c r="I720" i="5"/>
  <c r="R2181" i="5"/>
  <c r="I2164" i="5"/>
  <c r="X2012" i="5"/>
  <c r="R1668" i="5"/>
  <c r="F1708" i="5"/>
  <c r="I1652" i="5"/>
  <c r="J1644" i="5"/>
  <c r="H391" i="5"/>
  <c r="J720" i="5"/>
  <c r="J2454" i="5"/>
  <c r="F2215" i="5"/>
  <c r="R2164" i="5"/>
  <c r="I2043" i="5"/>
  <c r="R1657" i="5"/>
  <c r="R1652" i="5"/>
  <c r="H1708" i="5"/>
  <c r="X1644" i="5"/>
  <c r="J680" i="5"/>
  <c r="H720" i="5"/>
  <c r="I680" i="5"/>
  <c r="R391" i="5"/>
  <c r="F2012" i="5"/>
  <c r="R2454" i="5"/>
  <c r="H2215" i="5"/>
  <c r="J2043" i="5"/>
  <c r="H2092" i="5"/>
  <c r="H1688" i="5"/>
  <c r="I1708" i="5"/>
  <c r="R720" i="5"/>
  <c r="F2253" i="5"/>
  <c r="X2253" i="5"/>
  <c r="J2197" i="5"/>
  <c r="H2184" i="5"/>
  <c r="R2012" i="5"/>
  <c r="R2043" i="5"/>
  <c r="I2092" i="5"/>
  <c r="H1660" i="5"/>
  <c r="F1644" i="5"/>
  <c r="I1688" i="5"/>
  <c r="F1668" i="5"/>
  <c r="J1708" i="5"/>
  <c r="H600" i="5"/>
  <c r="R2197" i="5"/>
  <c r="I2184" i="5"/>
  <c r="J2092" i="5"/>
  <c r="J1657" i="5"/>
  <c r="H1668" i="5"/>
  <c r="I1660" i="5"/>
  <c r="J1688" i="5"/>
  <c r="R1708" i="5"/>
  <c r="J644" i="5"/>
  <c r="J2184" i="5"/>
  <c r="I1668" i="5"/>
  <c r="J1660" i="5"/>
  <c r="R1688" i="5"/>
  <c r="H680" i="5"/>
  <c r="F680" i="5"/>
  <c r="I2116" i="5"/>
  <c r="R1774" i="5"/>
  <c r="R1140" i="5"/>
  <c r="J439" i="5"/>
  <c r="J411" i="5"/>
  <c r="X1140" i="5"/>
  <c r="J2116" i="5"/>
  <c r="I1855" i="5"/>
  <c r="X1842" i="5"/>
  <c r="H1774" i="5"/>
  <c r="H1811" i="5"/>
  <c r="X1774" i="5"/>
  <c r="I580" i="5"/>
  <c r="R2116" i="5"/>
  <c r="H1855" i="5"/>
  <c r="I1811" i="5"/>
  <c r="F1774" i="5"/>
  <c r="X1086" i="5"/>
  <c r="R580" i="5"/>
  <c r="F1842" i="5"/>
  <c r="J1855" i="5"/>
  <c r="J1811" i="5"/>
  <c r="H1140" i="5"/>
  <c r="R1292" i="5"/>
  <c r="F738" i="5"/>
  <c r="H580" i="5"/>
  <c r="H1086" i="5"/>
  <c r="J592" i="5"/>
  <c r="I2417" i="5"/>
  <c r="H1842" i="5"/>
  <c r="R1855" i="5"/>
  <c r="H1317" i="5"/>
  <c r="R730" i="5"/>
  <c r="F524" i="5"/>
  <c r="F1140" i="5"/>
  <c r="J580" i="5"/>
  <c r="I1842" i="5"/>
  <c r="R1811" i="5"/>
  <c r="F1471" i="5"/>
  <c r="R1317" i="5"/>
  <c r="I1086" i="5"/>
  <c r="H730" i="5"/>
  <c r="H592" i="5"/>
  <c r="R411" i="5"/>
  <c r="H439" i="5"/>
  <c r="H411" i="5"/>
  <c r="I730" i="5"/>
  <c r="J1842" i="5"/>
  <c r="H1696" i="5"/>
  <c r="X1317" i="5"/>
  <c r="J1086" i="5"/>
  <c r="I524" i="5"/>
  <c r="R439" i="5"/>
  <c r="B30" i="6"/>
  <c r="G30" i="6" s="1"/>
  <c r="B41" i="6"/>
  <c r="G41" i="6" s="1"/>
  <c r="B31" i="6"/>
  <c r="G31" i="6" s="1"/>
  <c r="J2417" i="5"/>
  <c r="J2160" i="5"/>
  <c r="F1876" i="5"/>
  <c r="X1801" i="5"/>
  <c r="R1770" i="5"/>
  <c r="R1700" i="5"/>
  <c r="X1609" i="5"/>
  <c r="X1577" i="5"/>
  <c r="I1696" i="5"/>
  <c r="I1672" i="5"/>
  <c r="F1126" i="5"/>
  <c r="I588" i="5"/>
  <c r="R431" i="5"/>
  <c r="J435" i="5"/>
  <c r="H2012" i="5"/>
  <c r="F640" i="5"/>
  <c r="F2197" i="5"/>
  <c r="R2417" i="5"/>
  <c r="H2409" i="5"/>
  <c r="X2317" i="5"/>
  <c r="H2011" i="5"/>
  <c r="J1876" i="5"/>
  <c r="J1669" i="5"/>
  <c r="J1696" i="5"/>
  <c r="F1700" i="5"/>
  <c r="F1712" i="5"/>
  <c r="J1672" i="5"/>
  <c r="X1352" i="5"/>
  <c r="X1292" i="5"/>
  <c r="H1138" i="5"/>
  <c r="I640" i="5"/>
  <c r="H644" i="5"/>
  <c r="H435" i="5"/>
  <c r="J2397" i="5"/>
  <c r="I2012" i="5"/>
  <c r="J640" i="5"/>
  <c r="I2197" i="5"/>
  <c r="X2417" i="5"/>
  <c r="I2409" i="5"/>
  <c r="F2325" i="5"/>
  <c r="I2011" i="5"/>
  <c r="J1936" i="5"/>
  <c r="F1770" i="5"/>
  <c r="R1696" i="5"/>
  <c r="H1664" i="5"/>
  <c r="I1494" i="5"/>
  <c r="R1672" i="5"/>
  <c r="F1352" i="5"/>
  <c r="F1292" i="5"/>
  <c r="I749" i="5"/>
  <c r="I556" i="5"/>
  <c r="J431" i="5"/>
  <c r="J2409" i="5"/>
  <c r="H2301" i="5"/>
  <c r="H2100" i="5"/>
  <c r="J2011" i="5"/>
  <c r="R1936" i="5"/>
  <c r="H1801" i="5"/>
  <c r="H1867" i="5"/>
  <c r="I1664" i="5"/>
  <c r="H1712" i="5"/>
  <c r="F1494" i="5"/>
  <c r="J1494" i="5"/>
  <c r="X1672" i="5"/>
  <c r="H1352" i="5"/>
  <c r="I1074" i="5"/>
  <c r="J749" i="5"/>
  <c r="I1801" i="5"/>
  <c r="J1664" i="5"/>
  <c r="I1712" i="5"/>
  <c r="X1494" i="5"/>
  <c r="X1190" i="5"/>
  <c r="J1352" i="5"/>
  <c r="I1292" i="5"/>
  <c r="R738" i="5"/>
  <c r="X749" i="5"/>
  <c r="I717" i="5"/>
  <c r="R718" i="5"/>
  <c r="X1510" i="5"/>
  <c r="F1190" i="5"/>
  <c r="J1292" i="5"/>
  <c r="F749" i="5"/>
  <c r="J717" i="5"/>
  <c r="H640" i="5"/>
  <c r="H588" i="5"/>
  <c r="R435" i="5"/>
  <c r="H431" i="5"/>
  <c r="F2061" i="5"/>
  <c r="H556" i="5"/>
  <c r="H2197" i="5"/>
  <c r="F2405" i="5"/>
  <c r="F2386" i="5"/>
  <c r="R2289" i="5"/>
  <c r="R2160" i="5"/>
  <c r="I2100" i="5"/>
  <c r="R2035" i="5"/>
  <c r="I1867" i="5"/>
  <c r="X1304" i="5"/>
  <c r="I1145" i="5"/>
  <c r="J1074" i="5"/>
  <c r="I634" i="5"/>
  <c r="H670" i="5"/>
  <c r="X634" i="5"/>
  <c r="F1940" i="5"/>
  <c r="F2289" i="5"/>
  <c r="F2154" i="5"/>
  <c r="J2100" i="5"/>
  <c r="J1940" i="5"/>
  <c r="J1867" i="5"/>
  <c r="I1761" i="5"/>
  <c r="X1471" i="5"/>
  <c r="F1193" i="5"/>
  <c r="R1115" i="5"/>
  <c r="I1035" i="5"/>
  <c r="F1304" i="5"/>
  <c r="X1145" i="5"/>
  <c r="R1074" i="5"/>
  <c r="J1527" i="5"/>
  <c r="I1527" i="5"/>
  <c r="H1527" i="5"/>
  <c r="X1527" i="5"/>
  <c r="F592" i="5"/>
  <c r="R592" i="5"/>
  <c r="I2386" i="5"/>
  <c r="H2405" i="5"/>
  <c r="H2180" i="5"/>
  <c r="R2100" i="5"/>
  <c r="R1940" i="5"/>
  <c r="R1867" i="5"/>
  <c r="J1193" i="5"/>
  <c r="F1145" i="5"/>
  <c r="H1940" i="5"/>
  <c r="J2405" i="5"/>
  <c r="X2160" i="5"/>
  <c r="I2180" i="5"/>
  <c r="I1786" i="5"/>
  <c r="J1471" i="5"/>
  <c r="I1131" i="5"/>
  <c r="I1115" i="5"/>
  <c r="I1304" i="5"/>
  <c r="R1145" i="5"/>
  <c r="H634" i="5"/>
  <c r="R423" i="5"/>
  <c r="I2289" i="5"/>
  <c r="J1435" i="5"/>
  <c r="I1435" i="5"/>
  <c r="H1435" i="5"/>
  <c r="R2405" i="5"/>
  <c r="H2386" i="5"/>
  <c r="J2180" i="5"/>
  <c r="J1952" i="5"/>
  <c r="J1786" i="5"/>
  <c r="J1304" i="5"/>
  <c r="J423" i="5"/>
  <c r="H379" i="5"/>
  <c r="F2381" i="5"/>
  <c r="J2386" i="5"/>
  <c r="R2180" i="5"/>
  <c r="H2160" i="5"/>
  <c r="F2100" i="5"/>
  <c r="R1952" i="5"/>
  <c r="H2035" i="5"/>
  <c r="F1867" i="5"/>
  <c r="R1786" i="5"/>
  <c r="R1131" i="5"/>
  <c r="R1304" i="5"/>
  <c r="F1074" i="5"/>
  <c r="J379" i="5"/>
  <c r="R2386" i="5"/>
  <c r="I2160" i="5"/>
  <c r="I2035" i="5"/>
  <c r="I1471" i="5"/>
  <c r="R1471" i="5"/>
  <c r="H1145" i="5"/>
  <c r="R1055" i="5"/>
  <c r="R712" i="5"/>
  <c r="R427" i="5"/>
  <c r="R608" i="5"/>
  <c r="J712" i="5"/>
  <c r="J2465" i="5"/>
  <c r="F1696" i="5"/>
  <c r="I2205" i="5"/>
  <c r="R2205" i="5"/>
  <c r="J2205" i="5"/>
  <c r="H2205" i="5"/>
  <c r="F2205" i="5"/>
  <c r="R640" i="5"/>
  <c r="J1067" i="5"/>
  <c r="H1067" i="5"/>
  <c r="R672" i="5"/>
  <c r="F644" i="5"/>
  <c r="I2265" i="5"/>
  <c r="R2265" i="5"/>
  <c r="J2265" i="5"/>
  <c r="F608" i="5"/>
  <c r="J1138" i="5"/>
  <c r="R710" i="5"/>
  <c r="H664" i="5"/>
  <c r="H608" i="5"/>
  <c r="H407" i="5"/>
  <c r="I2215" i="5"/>
  <c r="J2215" i="5"/>
  <c r="J1198" i="5"/>
  <c r="R1198" i="5"/>
  <c r="I1198" i="5"/>
  <c r="H1198" i="5"/>
  <c r="R1107" i="5"/>
  <c r="I1138" i="5"/>
  <c r="I712" i="5"/>
  <c r="H710" i="5"/>
  <c r="J407" i="5"/>
  <c r="H1526" i="5"/>
  <c r="R1526" i="5"/>
  <c r="F580" i="5"/>
  <c r="R1158" i="5"/>
  <c r="J1158" i="5"/>
  <c r="I1158" i="5"/>
  <c r="R1138" i="5"/>
  <c r="I679" i="5"/>
  <c r="J427" i="5"/>
  <c r="F2265" i="5"/>
  <c r="I2199" i="5"/>
  <c r="R2199" i="5"/>
  <c r="J2199" i="5"/>
  <c r="H1051" i="5"/>
  <c r="R578" i="5"/>
  <c r="F578" i="5"/>
  <c r="J1761" i="5"/>
  <c r="I1510" i="5"/>
  <c r="F1138" i="5"/>
  <c r="H2265" i="5"/>
  <c r="I2397" i="5"/>
  <c r="F2397" i="5"/>
  <c r="I2253" i="5"/>
  <c r="R2253" i="5"/>
  <c r="J2253" i="5"/>
  <c r="H2253" i="5"/>
  <c r="I2257" i="5"/>
  <c r="J2257" i="5"/>
  <c r="J1403" i="5"/>
  <c r="H1403" i="5"/>
  <c r="J1510" i="5"/>
  <c r="J608" i="5"/>
  <c r="I2189" i="5"/>
  <c r="H2189" i="5"/>
  <c r="I1851" i="5"/>
  <c r="F1851" i="5"/>
  <c r="I1633" i="5"/>
  <c r="F1633" i="5"/>
  <c r="I391" i="5"/>
  <c r="F391" i="5"/>
  <c r="H712" i="5"/>
  <c r="H427" i="5"/>
  <c r="I2213" i="5"/>
  <c r="R2213" i="5"/>
  <c r="J2213" i="5"/>
  <c r="H2213" i="5"/>
  <c r="F2213" i="5"/>
  <c r="J2381" i="5"/>
  <c r="I2381" i="5"/>
  <c r="J1309" i="5"/>
  <c r="I1309" i="5"/>
  <c r="J1325" i="5"/>
  <c r="F1325" i="5"/>
  <c r="I2334" i="5"/>
  <c r="J2334" i="5"/>
  <c r="H2334" i="5"/>
  <c r="F2334" i="5"/>
  <c r="I2161" i="5"/>
  <c r="H2161" i="5"/>
  <c r="F2161" i="5"/>
  <c r="R1876" i="5"/>
  <c r="I1876" i="5"/>
  <c r="H1936" i="5"/>
  <c r="I1936" i="5"/>
  <c r="F1697" i="5"/>
  <c r="I1697" i="5"/>
  <c r="H1697" i="5"/>
  <c r="I1713" i="5"/>
  <c r="H1713" i="5"/>
  <c r="F1713" i="5"/>
  <c r="F1664" i="5"/>
  <c r="J1508" i="5"/>
  <c r="R1508" i="5"/>
  <c r="I1645" i="5"/>
  <c r="H1645" i="5"/>
  <c r="F1645" i="5"/>
  <c r="J1297" i="5"/>
  <c r="I1297" i="5"/>
  <c r="F1297" i="5"/>
  <c r="J1071" i="5"/>
  <c r="H1071" i="5"/>
  <c r="F1071" i="5"/>
  <c r="F1035" i="5"/>
  <c r="H1035" i="5"/>
  <c r="J1035" i="5"/>
  <c r="R632" i="5"/>
  <c r="F632" i="5"/>
  <c r="J632" i="5"/>
  <c r="I443" i="5"/>
  <c r="F443" i="5"/>
  <c r="I2330" i="5"/>
  <c r="J2330" i="5"/>
  <c r="H2330" i="5"/>
  <c r="F2330" i="5"/>
  <c r="R2225" i="5"/>
  <c r="J2225" i="5"/>
  <c r="H2225" i="5"/>
  <c r="F2225" i="5"/>
  <c r="I2181" i="5"/>
  <c r="H2181" i="5"/>
  <c r="F2181" i="5"/>
  <c r="I2165" i="5"/>
  <c r="H2165" i="5"/>
  <c r="F2165" i="5"/>
  <c r="I2044" i="5"/>
  <c r="H2044" i="5"/>
  <c r="F2044" i="5"/>
  <c r="F2069" i="5"/>
  <c r="R1494" i="5"/>
  <c r="H1494" i="5"/>
  <c r="F1632" i="5"/>
  <c r="J1317" i="5"/>
  <c r="I1317" i="5"/>
  <c r="F1317" i="5"/>
  <c r="I1426" i="5"/>
  <c r="R1426" i="5"/>
  <c r="F1426" i="5"/>
  <c r="R1193" i="5"/>
  <c r="H1193" i="5"/>
  <c r="I1193" i="5"/>
  <c r="H1123" i="5"/>
  <c r="F1123" i="5"/>
  <c r="J1123" i="5"/>
  <c r="I710" i="5"/>
  <c r="F710" i="5"/>
  <c r="J576" i="5"/>
  <c r="F576" i="5"/>
  <c r="R576" i="5"/>
  <c r="I423" i="5"/>
  <c r="F423" i="5"/>
  <c r="F379" i="5"/>
  <c r="I379" i="5"/>
  <c r="H2417" i="5"/>
  <c r="F2417" i="5"/>
  <c r="I2173" i="5"/>
  <c r="F2173" i="5"/>
  <c r="I2284" i="5"/>
  <c r="R2284" i="5"/>
  <c r="H2284" i="5"/>
  <c r="F2284" i="5"/>
  <c r="F2180" i="5"/>
  <c r="R2237" i="5"/>
  <c r="J2237" i="5"/>
  <c r="H2237" i="5"/>
  <c r="F2237" i="5"/>
  <c r="H2133" i="5"/>
  <c r="F2133" i="5"/>
  <c r="I2133" i="5"/>
  <c r="I1952" i="5"/>
  <c r="H1952" i="5"/>
  <c r="F1952" i="5"/>
  <c r="F1761" i="5"/>
  <c r="H1761" i="5"/>
  <c r="J1253" i="5"/>
  <c r="I1253" i="5"/>
  <c r="F1253" i="5"/>
  <c r="I738" i="5"/>
  <c r="J738" i="5"/>
  <c r="J746" i="5"/>
  <c r="I746" i="5"/>
  <c r="R596" i="5"/>
  <c r="J596" i="5"/>
  <c r="F596" i="5"/>
  <c r="R717" i="5"/>
  <c r="H717" i="5"/>
  <c r="I2016" i="5"/>
  <c r="H2016" i="5"/>
  <c r="F2016" i="5"/>
  <c r="F1657" i="5"/>
  <c r="I1657" i="5"/>
  <c r="H1657" i="5"/>
  <c r="F1204" i="5"/>
  <c r="H1204" i="5"/>
  <c r="I1190" i="5"/>
  <c r="R1190" i="5"/>
  <c r="J1190" i="5"/>
  <c r="H750" i="5"/>
  <c r="I750" i="5"/>
  <c r="J750" i="5"/>
  <c r="F750" i="5"/>
  <c r="R648" i="5"/>
  <c r="F648" i="5"/>
  <c r="J648" i="5"/>
  <c r="I447" i="5"/>
  <c r="F447" i="5"/>
  <c r="I415" i="5"/>
  <c r="F415" i="5"/>
  <c r="R602" i="5"/>
  <c r="F602" i="5"/>
  <c r="R600" i="5"/>
  <c r="J600" i="5"/>
  <c r="F600" i="5"/>
  <c r="I2157" i="5"/>
  <c r="H2157" i="5"/>
  <c r="J2301" i="5"/>
  <c r="R2233" i="5"/>
  <c r="J2233" i="5"/>
  <c r="H2233" i="5"/>
  <c r="F2233" i="5"/>
  <c r="F1641" i="5"/>
  <c r="I1641" i="5"/>
  <c r="H1641" i="5"/>
  <c r="J1754" i="5"/>
  <c r="H1754" i="5"/>
  <c r="R1510" i="5"/>
  <c r="H1510" i="5"/>
  <c r="F1510" i="5"/>
  <c r="J1079" i="5"/>
  <c r="H1079" i="5"/>
  <c r="F1079" i="5"/>
  <c r="J1107" i="5"/>
  <c r="H1107" i="5"/>
  <c r="F1107" i="5"/>
  <c r="I662" i="5"/>
  <c r="F662" i="5"/>
  <c r="R662" i="5"/>
  <c r="J662" i="5"/>
  <c r="J634" i="5"/>
  <c r="R634" i="5"/>
  <c r="F634" i="5"/>
  <c r="R664" i="5"/>
  <c r="I664" i="5"/>
  <c r="F664" i="5"/>
  <c r="I407" i="5"/>
  <c r="F407" i="5"/>
  <c r="I435" i="5"/>
  <c r="F435" i="5"/>
  <c r="I2232" i="5"/>
  <c r="H2232" i="5"/>
  <c r="F2232" i="5"/>
  <c r="F2454" i="5"/>
  <c r="H2454" i="5"/>
  <c r="I2454" i="5"/>
  <c r="F2318" i="5"/>
  <c r="I2318" i="5"/>
  <c r="H2318" i="5"/>
  <c r="F2077" i="5"/>
  <c r="J1941" i="5"/>
  <c r="I1941" i="5"/>
  <c r="H1941" i="5"/>
  <c r="F1941" i="5"/>
  <c r="R1941" i="5"/>
  <c r="I1653" i="5"/>
  <c r="H1653" i="5"/>
  <c r="F1653" i="5"/>
  <c r="I1438" i="5"/>
  <c r="H1438" i="5"/>
  <c r="F1438" i="5"/>
  <c r="R1438" i="5"/>
  <c r="J1222" i="5"/>
  <c r="I1222" i="5"/>
  <c r="R1222" i="5"/>
  <c r="J1289" i="5"/>
  <c r="I1289" i="5"/>
  <c r="F1289" i="5"/>
  <c r="J1115" i="5"/>
  <c r="H1115" i="5"/>
  <c r="F1115" i="5"/>
  <c r="R1464" i="5"/>
  <c r="J1464" i="5"/>
  <c r="I1464" i="5"/>
  <c r="J1269" i="5"/>
  <c r="I1269" i="5"/>
  <c r="F1269" i="5"/>
  <c r="H1149" i="5"/>
  <c r="F1149" i="5"/>
  <c r="H1055" i="5"/>
  <c r="F1055" i="5"/>
  <c r="J1055" i="5"/>
  <c r="R684" i="5"/>
  <c r="J684" i="5"/>
  <c r="I684" i="5"/>
  <c r="H684" i="5"/>
  <c r="F684" i="5"/>
  <c r="R749" i="5"/>
  <c r="H749" i="5"/>
  <c r="J588" i="5"/>
  <c r="F588" i="5"/>
  <c r="R588" i="5"/>
  <c r="J650" i="5"/>
  <c r="R650" i="5"/>
  <c r="F650" i="5"/>
  <c r="I670" i="5"/>
  <c r="R670" i="5"/>
  <c r="J670" i="5"/>
  <c r="F670" i="5"/>
  <c r="X670" i="5"/>
  <c r="J472" i="5"/>
  <c r="H472" i="5"/>
  <c r="F472" i="5"/>
  <c r="R472" i="5"/>
  <c r="I439" i="5"/>
  <c r="F439" i="5"/>
  <c r="H2357" i="5"/>
  <c r="F2357" i="5"/>
  <c r="R2357" i="5"/>
  <c r="J2357" i="5"/>
  <c r="I2357" i="5"/>
  <c r="F2164" i="5"/>
  <c r="I1725" i="5"/>
  <c r="H1725" i="5"/>
  <c r="F1725" i="5"/>
  <c r="I1430" i="5"/>
  <c r="H1430" i="5"/>
  <c r="F1430" i="5"/>
  <c r="R1430" i="5"/>
  <c r="I1693" i="5"/>
  <c r="H1693" i="5"/>
  <c r="F1693" i="5"/>
  <c r="J1329" i="5"/>
  <c r="I1329" i="5"/>
  <c r="F1329" i="5"/>
  <c r="F1095" i="5"/>
  <c r="J1095" i="5"/>
  <c r="H1095" i="5"/>
  <c r="H1110" i="5"/>
  <c r="X1039" i="5"/>
  <c r="H1039" i="5"/>
  <c r="F1039" i="5"/>
  <c r="J1039" i="5"/>
  <c r="H679" i="5"/>
  <c r="J679" i="5"/>
  <c r="F679" i="5"/>
  <c r="R679" i="5"/>
  <c r="J524" i="5"/>
  <c r="R524" i="5"/>
  <c r="H524" i="5"/>
  <c r="I403" i="5"/>
  <c r="F403" i="5"/>
  <c r="I419" i="5"/>
  <c r="F419" i="5"/>
  <c r="I395" i="5"/>
  <c r="F395" i="5"/>
  <c r="I411" i="5"/>
  <c r="F411"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X1133" i="5"/>
  <c r="F1133" i="5"/>
  <c r="H1133" i="5"/>
  <c r="R1181" i="5"/>
  <c r="J1181" i="5"/>
  <c r="F1181" i="5"/>
  <c r="H1181" i="5"/>
  <c r="I1181" i="5"/>
  <c r="X1131" i="5"/>
  <c r="J1131" i="5"/>
  <c r="H1131" i="5"/>
  <c r="F1131" i="5"/>
  <c r="I718" i="5"/>
  <c r="J718" i="5"/>
  <c r="F718" i="5"/>
  <c r="H496" i="5"/>
  <c r="F496" i="5"/>
  <c r="R496" i="5"/>
  <c r="J496" i="5"/>
  <c r="I431" i="5"/>
  <c r="F431" i="5"/>
  <c r="I427" i="5"/>
  <c r="F427" i="5"/>
  <c r="F26" i="6"/>
  <c r="B52" i="6"/>
  <c r="G52" i="6" s="1"/>
  <c r="B37" i="6"/>
  <c r="G37" i="6" s="1"/>
  <c r="B42" i="6"/>
  <c r="G42" i="6" s="1"/>
  <c r="B40" i="6"/>
  <c r="G40" i="6" s="1"/>
  <c r="B50" i="6"/>
  <c r="G50" i="6" s="1"/>
  <c r="B25" i="6"/>
  <c r="G25" i="6" s="1"/>
  <c r="B35" i="6"/>
  <c r="G35" i="6" s="1"/>
  <c r="B39" i="6"/>
  <c r="G39" i="6" s="1"/>
  <c r="F24" i="6"/>
  <c r="B44" i="6"/>
  <c r="G44" i="6" s="1"/>
  <c r="G32" i="6"/>
  <c r="B49" i="6"/>
  <c r="G49" i="6" s="1"/>
  <c r="B34" i="6"/>
  <c r="G34" i="6" s="1"/>
  <c r="B29" i="6"/>
  <c r="G29" i="6" s="1"/>
  <c r="B24" i="6"/>
  <c r="G24" i="6" s="1"/>
  <c r="H24" i="6" s="1"/>
  <c r="D24" i="6" s="1"/>
  <c r="G19" i="6"/>
  <c r="H19" i="6"/>
  <c r="F2426" i="5"/>
  <c r="R2426" i="5"/>
  <c r="J2426" i="5"/>
  <c r="I2426" i="5"/>
  <c r="H2426" i="5"/>
  <c r="F2446" i="5"/>
  <c r="H2446" i="5"/>
  <c r="J2446" i="5"/>
  <c r="I2446" i="5"/>
  <c r="R2446" i="5"/>
  <c r="G22" i="6"/>
  <c r="B47" i="6"/>
  <c r="G47" i="6" s="1"/>
  <c r="J2504" i="5"/>
  <c r="I2504" i="5"/>
  <c r="H2504" i="5"/>
  <c r="R2504" i="5"/>
  <c r="F2504" i="5"/>
  <c r="F2434" i="5"/>
  <c r="R2434" i="5"/>
  <c r="J2434" i="5"/>
  <c r="I2434" i="5"/>
  <c r="H2434" i="5"/>
  <c r="H2459" i="5"/>
  <c r="R2459" i="5"/>
  <c r="J2459" i="5"/>
  <c r="I2459" i="5"/>
  <c r="F2459" i="5"/>
  <c r="I2399" i="5"/>
  <c r="H2399" i="5"/>
  <c r="F2399" i="5"/>
  <c r="R2399" i="5"/>
  <c r="J2399" i="5"/>
  <c r="J2392" i="5"/>
  <c r="I2392" i="5"/>
  <c r="R2392" i="5"/>
  <c r="H2392" i="5"/>
  <c r="F2392" i="5"/>
  <c r="H2369" i="5"/>
  <c r="F2369" i="5"/>
  <c r="J2369" i="5"/>
  <c r="I2369" i="5"/>
  <c r="R2369" i="5"/>
  <c r="H2383" i="5"/>
  <c r="J2383" i="5"/>
  <c r="R2383" i="5"/>
  <c r="I2383" i="5"/>
  <c r="F2383" i="5"/>
  <c r="F2319" i="5"/>
  <c r="I2319" i="5"/>
  <c r="J2319" i="5"/>
  <c r="H2319" i="5"/>
  <c r="R2319" i="5"/>
  <c r="R2279" i="5"/>
  <c r="F2279" i="5"/>
  <c r="J2279" i="5"/>
  <c r="I2279" i="5"/>
  <c r="H2279" i="5"/>
  <c r="R2272" i="5"/>
  <c r="J2272" i="5"/>
  <c r="I2272" i="5"/>
  <c r="H2272" i="5"/>
  <c r="F2272" i="5"/>
  <c r="J2200" i="5"/>
  <c r="R2200" i="5"/>
  <c r="I2200" i="5"/>
  <c r="H2200" i="5"/>
  <c r="F2200" i="5"/>
  <c r="H2254" i="5"/>
  <c r="F2254" i="5"/>
  <c r="R2254" i="5"/>
  <c r="J2254" i="5"/>
  <c r="I2254" i="5"/>
  <c r="H2258" i="5"/>
  <c r="F2258" i="5"/>
  <c r="R2258" i="5"/>
  <c r="J2258" i="5"/>
  <c r="I2258" i="5"/>
  <c r="R2270" i="5"/>
  <c r="J2270" i="5"/>
  <c r="I2270" i="5"/>
  <c r="H2270" i="5"/>
  <c r="F2270" i="5"/>
  <c r="J2187" i="5"/>
  <c r="I2187" i="5"/>
  <c r="H2187" i="5"/>
  <c r="F2187" i="5"/>
  <c r="R2187" i="5"/>
  <c r="I2155" i="5"/>
  <c r="H2155" i="5"/>
  <c r="F2155" i="5"/>
  <c r="R2155" i="5"/>
  <c r="J2155" i="5"/>
  <c r="F2206" i="5"/>
  <c r="R2206" i="5"/>
  <c r="J2206" i="5"/>
  <c r="I2206" i="5"/>
  <c r="H2206" i="5"/>
  <c r="F2198" i="5"/>
  <c r="R2198" i="5"/>
  <c r="J2198" i="5"/>
  <c r="I2198" i="5"/>
  <c r="H2198" i="5"/>
  <c r="J2179" i="5"/>
  <c r="I2179" i="5"/>
  <c r="H2179" i="5"/>
  <c r="F2179" i="5"/>
  <c r="R2179" i="5"/>
  <c r="F2066" i="5"/>
  <c r="R2066" i="5"/>
  <c r="J2066" i="5"/>
  <c r="I2066" i="5"/>
  <c r="H2066" i="5"/>
  <c r="R2176" i="5"/>
  <c r="J2176" i="5"/>
  <c r="I2176" i="5"/>
  <c r="H2176" i="5"/>
  <c r="F2176" i="5"/>
  <c r="I2063" i="5"/>
  <c r="H2063" i="5"/>
  <c r="F2063" i="5"/>
  <c r="R2063" i="5"/>
  <c r="J2063" i="5"/>
  <c r="J2115" i="5"/>
  <c r="I2115" i="5"/>
  <c r="H2115" i="5"/>
  <c r="F2115" i="5"/>
  <c r="R2115" i="5"/>
  <c r="I2171" i="5"/>
  <c r="H2171" i="5"/>
  <c r="F2171" i="5"/>
  <c r="R2171" i="5"/>
  <c r="J2171" i="5"/>
  <c r="I1926" i="5"/>
  <c r="H1926" i="5"/>
  <c r="F1926" i="5"/>
  <c r="R1926" i="5"/>
  <c r="J1926" i="5"/>
  <c r="R2038" i="5"/>
  <c r="J2038" i="5"/>
  <c r="I2038" i="5"/>
  <c r="H2038" i="5"/>
  <c r="F2038" i="5"/>
  <c r="R1974" i="5"/>
  <c r="J1974" i="5"/>
  <c r="I1974" i="5"/>
  <c r="H1974" i="5"/>
  <c r="F1974" i="5"/>
  <c r="F1852" i="5"/>
  <c r="J1852" i="5"/>
  <c r="R1852" i="5"/>
  <c r="I1852" i="5"/>
  <c r="H1852" i="5"/>
  <c r="R2018" i="5"/>
  <c r="J2018" i="5"/>
  <c r="I2018" i="5"/>
  <c r="H2018" i="5"/>
  <c r="F2018" i="5"/>
  <c r="R1998" i="5"/>
  <c r="J1998" i="5"/>
  <c r="I1998" i="5"/>
  <c r="H1998" i="5"/>
  <c r="F1998" i="5"/>
  <c r="I1845" i="5"/>
  <c r="H1845" i="5"/>
  <c r="F1845" i="5"/>
  <c r="R1845" i="5"/>
  <c r="J1845" i="5"/>
  <c r="R1978" i="5"/>
  <c r="J1978" i="5"/>
  <c r="I1978" i="5"/>
  <c r="H1978" i="5"/>
  <c r="F1978" i="5"/>
  <c r="R2046" i="5"/>
  <c r="J2046" i="5"/>
  <c r="I2046" i="5"/>
  <c r="H2046" i="5"/>
  <c r="F2046" i="5"/>
  <c r="H1783" i="5"/>
  <c r="F1783" i="5"/>
  <c r="R1783" i="5"/>
  <c r="J1783" i="5"/>
  <c r="I1783" i="5"/>
  <c r="R1826" i="5"/>
  <c r="I1826" i="5"/>
  <c r="H1826" i="5"/>
  <c r="F1826" i="5"/>
  <c r="J1826" i="5"/>
  <c r="I1833" i="5"/>
  <c r="R1833" i="5"/>
  <c r="J1833" i="5"/>
  <c r="H1833" i="5"/>
  <c r="F1833" i="5"/>
  <c r="I1914" i="5"/>
  <c r="H1914" i="5"/>
  <c r="F1914" i="5"/>
  <c r="R1914" i="5"/>
  <c r="J1914" i="5"/>
  <c r="R1737" i="5"/>
  <c r="H1737" i="5"/>
  <c r="F1737" i="5"/>
  <c r="J1737" i="5"/>
  <c r="I1737" i="5"/>
  <c r="F1550" i="5"/>
  <c r="H1550" i="5"/>
  <c r="X1550" i="5"/>
  <c r="R1550" i="5"/>
  <c r="J1550" i="5"/>
  <c r="I1550" i="5"/>
  <c r="R1747" i="5"/>
  <c r="J1747" i="5"/>
  <c r="I1747" i="5"/>
  <c r="H1747" i="5"/>
  <c r="F1747" i="5"/>
  <c r="R1671" i="5"/>
  <c r="J1671" i="5"/>
  <c r="I1671" i="5"/>
  <c r="H1671" i="5"/>
  <c r="F1671" i="5"/>
  <c r="X1671" i="5"/>
  <c r="R1552" i="5"/>
  <c r="J1552" i="5"/>
  <c r="H1552" i="5"/>
  <c r="I1552" i="5"/>
  <c r="F1552" i="5"/>
  <c r="R1667" i="5"/>
  <c r="J1667" i="5"/>
  <c r="I1667" i="5"/>
  <c r="H1667" i="5"/>
  <c r="F1667" i="5"/>
  <c r="X1667" i="5"/>
  <c r="I1825" i="5"/>
  <c r="R1825" i="5"/>
  <c r="J1825" i="5"/>
  <c r="H1825" i="5"/>
  <c r="F1825" i="5"/>
  <c r="R1655" i="5"/>
  <c r="J1655" i="5"/>
  <c r="I1655" i="5"/>
  <c r="H1655" i="5"/>
  <c r="F1655" i="5"/>
  <c r="J1413" i="5"/>
  <c r="I1413" i="5"/>
  <c r="H1413" i="5"/>
  <c r="R1413" i="5"/>
  <c r="F1413" i="5"/>
  <c r="X1413" i="5"/>
  <c r="I1615" i="5"/>
  <c r="H1615" i="5"/>
  <c r="F1615" i="5"/>
  <c r="R1615" i="5"/>
  <c r="J1615" i="5"/>
  <c r="I1583" i="5"/>
  <c r="H1583" i="5"/>
  <c r="F1583" i="5"/>
  <c r="R1583" i="5"/>
  <c r="J1583" i="5"/>
  <c r="X1583" i="5"/>
  <c r="R1346" i="5"/>
  <c r="X1346" i="5"/>
  <c r="I1346" i="5"/>
  <c r="H1346" i="5"/>
  <c r="J1346" i="5"/>
  <c r="F1346" i="5"/>
  <c r="H1476" i="5"/>
  <c r="F1476" i="5"/>
  <c r="X1476" i="5"/>
  <c r="J1476" i="5"/>
  <c r="I1476" i="5"/>
  <c r="R1476" i="5"/>
  <c r="F1394" i="5"/>
  <c r="R1394" i="5"/>
  <c r="I1394" i="5"/>
  <c r="H1394" i="5"/>
  <c r="X1394" i="5"/>
  <c r="J1394" i="5"/>
  <c r="R1604" i="5"/>
  <c r="J1604" i="5"/>
  <c r="I1604" i="5"/>
  <c r="H1604" i="5"/>
  <c r="F1604" i="5"/>
  <c r="R1687" i="5"/>
  <c r="J1687" i="5"/>
  <c r="I1687" i="5"/>
  <c r="H1687" i="5"/>
  <c r="F1687" i="5"/>
  <c r="R1392" i="5"/>
  <c r="J1392" i="5"/>
  <c r="F1392" i="5"/>
  <c r="X1392" i="5"/>
  <c r="I1392" i="5"/>
  <c r="H1392" i="5"/>
  <c r="R1584" i="5"/>
  <c r="J1584" i="5"/>
  <c r="I1584" i="5"/>
  <c r="H1584" i="5"/>
  <c r="F1584" i="5"/>
  <c r="X1584" i="5"/>
  <c r="J1445" i="5"/>
  <c r="H1445" i="5"/>
  <c r="I1445" i="5"/>
  <c r="F1445" i="5"/>
  <c r="R1445" i="5"/>
  <c r="X1445" i="5"/>
  <c r="R1592" i="5"/>
  <c r="J1592" i="5"/>
  <c r="I1592" i="5"/>
  <c r="H1592" i="5"/>
  <c r="F1592" i="5"/>
  <c r="R1517" i="5"/>
  <c r="J1517" i="5"/>
  <c r="H1517" i="5"/>
  <c r="I1517" i="5"/>
  <c r="F1517" i="5"/>
  <c r="J1244" i="5"/>
  <c r="I1244" i="5"/>
  <c r="R1244" i="5"/>
  <c r="H1244" i="5"/>
  <c r="X1244" i="5"/>
  <c r="F1244" i="5"/>
  <c r="J1477" i="5"/>
  <c r="H1477" i="5"/>
  <c r="I1477" i="5"/>
  <c r="F1477" i="5"/>
  <c r="R1477" i="5"/>
  <c r="X1477" i="5"/>
  <c r="I1335" i="5"/>
  <c r="H1335" i="5"/>
  <c r="R1335" i="5"/>
  <c r="J1335" i="5"/>
  <c r="F1335" i="5"/>
  <c r="X1335" i="5"/>
  <c r="I1303" i="5"/>
  <c r="H1303" i="5"/>
  <c r="R1303" i="5"/>
  <c r="J1303" i="5"/>
  <c r="F1303" i="5"/>
  <c r="X1303" i="5"/>
  <c r="I1271" i="5"/>
  <c r="H1271" i="5"/>
  <c r="R1271" i="5"/>
  <c r="J1271" i="5"/>
  <c r="F1271" i="5"/>
  <c r="X1271" i="5"/>
  <c r="F1366" i="5"/>
  <c r="R1366" i="5"/>
  <c r="J1366" i="5"/>
  <c r="I1366" i="5"/>
  <c r="H1366" i="5"/>
  <c r="X1366" i="5"/>
  <c r="R1137" i="5"/>
  <c r="J1137" i="5"/>
  <c r="I1137" i="5"/>
  <c r="H1137" i="5"/>
  <c r="X1137" i="5"/>
  <c r="F1137" i="5"/>
  <c r="F1162" i="5"/>
  <c r="X1162" i="5"/>
  <c r="R1162" i="5"/>
  <c r="J1162" i="5"/>
  <c r="I1162" i="5"/>
  <c r="H1162" i="5"/>
  <c r="H1120" i="5"/>
  <c r="F1120" i="5"/>
  <c r="X1120" i="5"/>
  <c r="R1120" i="5"/>
  <c r="I1120" i="5"/>
  <c r="J1120" i="5"/>
  <c r="H1056" i="5"/>
  <c r="F1056" i="5"/>
  <c r="X1056" i="5"/>
  <c r="R1056" i="5"/>
  <c r="I1056" i="5"/>
  <c r="J1056" i="5"/>
  <c r="F1238" i="5"/>
  <c r="X1238" i="5"/>
  <c r="R1238" i="5"/>
  <c r="J1238" i="5"/>
  <c r="H1238" i="5"/>
  <c r="I1238" i="5"/>
  <c r="H1116" i="5"/>
  <c r="F1116" i="5"/>
  <c r="X1116" i="5"/>
  <c r="R1116" i="5"/>
  <c r="J1116" i="5"/>
  <c r="I1116" i="5"/>
  <c r="H1052" i="5"/>
  <c r="F1052" i="5"/>
  <c r="X1052" i="5"/>
  <c r="R1052" i="5"/>
  <c r="J1052" i="5"/>
  <c r="I1052" i="5"/>
  <c r="J1049" i="5"/>
  <c r="I1049" i="5"/>
  <c r="H1049" i="5"/>
  <c r="X1049" i="5"/>
  <c r="R1049" i="5"/>
  <c r="F1049" i="5"/>
  <c r="I669" i="5"/>
  <c r="H669" i="5"/>
  <c r="F669" i="5"/>
  <c r="X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R394" i="5"/>
  <c r="J394" i="5"/>
  <c r="I394" i="5"/>
  <c r="H394" i="5"/>
  <c r="F394" i="5"/>
  <c r="R402" i="5"/>
  <c r="J402" i="5"/>
  <c r="I402" i="5"/>
  <c r="H402" i="5"/>
  <c r="F402" i="5"/>
  <c r="B46" i="6"/>
  <c r="G46" i="6" s="1"/>
  <c r="B26" i="6"/>
  <c r="G26" i="6" s="1"/>
  <c r="H26" i="6" s="1"/>
  <c r="D26" i="6" s="1"/>
  <c r="G21" i="6"/>
  <c r="H21" i="6"/>
  <c r="B36" i="6"/>
  <c r="G36" i="6" s="1"/>
  <c r="G20" i="6"/>
  <c r="H20" i="6"/>
  <c r="B45" i="6"/>
  <c r="G45" i="6" s="1"/>
  <c r="H2439" i="5"/>
  <c r="F2439" i="5"/>
  <c r="R2439" i="5"/>
  <c r="J2439" i="5"/>
  <c r="I2439" i="5"/>
  <c r="F2414" i="5"/>
  <c r="R2414" i="5"/>
  <c r="J2414" i="5"/>
  <c r="I2414" i="5"/>
  <c r="H2414" i="5"/>
  <c r="J2448" i="5"/>
  <c r="F2448" i="5"/>
  <c r="I2448" i="5"/>
  <c r="H2448" i="5"/>
  <c r="R2448" i="5"/>
  <c r="B27" i="6"/>
  <c r="G27" i="6" s="1"/>
  <c r="I2427" i="5"/>
  <c r="H2427" i="5"/>
  <c r="F2427" i="5"/>
  <c r="R2427" i="5"/>
  <c r="J2427" i="5"/>
  <c r="J2378" i="5"/>
  <c r="H2378" i="5"/>
  <c r="F2378" i="5"/>
  <c r="R2378" i="5"/>
  <c r="I2378" i="5"/>
  <c r="F2287" i="5"/>
  <c r="R2287" i="5"/>
  <c r="I2287" i="5"/>
  <c r="J2287" i="5"/>
  <c r="H2287" i="5"/>
  <c r="X2287" i="5"/>
  <c r="J2192" i="5"/>
  <c r="X2192" i="5"/>
  <c r="R2192" i="5"/>
  <c r="I2192" i="5"/>
  <c r="H2192" i="5"/>
  <c r="F2192" i="5"/>
  <c r="I2135" i="5"/>
  <c r="H2135" i="5"/>
  <c r="F2135" i="5"/>
  <c r="R2135" i="5"/>
  <c r="X2135" i="5"/>
  <c r="J2135" i="5"/>
  <c r="H2266" i="5"/>
  <c r="F2266" i="5"/>
  <c r="R2266" i="5"/>
  <c r="J2266" i="5"/>
  <c r="I2266" i="5"/>
  <c r="F2222" i="5"/>
  <c r="R2222" i="5"/>
  <c r="J2222" i="5"/>
  <c r="I2222" i="5"/>
  <c r="H2222" i="5"/>
  <c r="R2172" i="5"/>
  <c r="J2172" i="5"/>
  <c r="I2172" i="5"/>
  <c r="H2172" i="5"/>
  <c r="F2172" i="5"/>
  <c r="X2172" i="5"/>
  <c r="H2114" i="5"/>
  <c r="F2114" i="5"/>
  <c r="X2114" i="5"/>
  <c r="J2114" i="5"/>
  <c r="I2114" i="5"/>
  <c r="R2114" i="5"/>
  <c r="F2098" i="5"/>
  <c r="I2098" i="5"/>
  <c r="H2098" i="5"/>
  <c r="R2098" i="5"/>
  <c r="J2098" i="5"/>
  <c r="I2151" i="5"/>
  <c r="H2151" i="5"/>
  <c r="F2151" i="5"/>
  <c r="R2151" i="5"/>
  <c r="J2151" i="5"/>
  <c r="H2238" i="5"/>
  <c r="F2238" i="5"/>
  <c r="R2238" i="5"/>
  <c r="J2238" i="5"/>
  <c r="I2238" i="5"/>
  <c r="F2086" i="5"/>
  <c r="R2086" i="5"/>
  <c r="J2086" i="5"/>
  <c r="I2086" i="5"/>
  <c r="H2086" i="5"/>
  <c r="I2091" i="5"/>
  <c r="H2091" i="5"/>
  <c r="F2091" i="5"/>
  <c r="R2091" i="5"/>
  <c r="J2091" i="5"/>
  <c r="X2091" i="5"/>
  <c r="I2055" i="5"/>
  <c r="H2055" i="5"/>
  <c r="F2055" i="5"/>
  <c r="R2055" i="5"/>
  <c r="J2055" i="5"/>
  <c r="I2139" i="5"/>
  <c r="H2139" i="5"/>
  <c r="F2139" i="5"/>
  <c r="R2139" i="5"/>
  <c r="J2139" i="5"/>
  <c r="F2078" i="5"/>
  <c r="R2078" i="5"/>
  <c r="J2078" i="5"/>
  <c r="I2078" i="5"/>
  <c r="H2078" i="5"/>
  <c r="F2070" i="5"/>
  <c r="R2070" i="5"/>
  <c r="J2070" i="5"/>
  <c r="I2070" i="5"/>
  <c r="H2070" i="5"/>
  <c r="F2062" i="5"/>
  <c r="R2062" i="5"/>
  <c r="J2062" i="5"/>
  <c r="I2062" i="5"/>
  <c r="H2062" i="5"/>
  <c r="X2062" i="5"/>
  <c r="F2054" i="5"/>
  <c r="R2054" i="5"/>
  <c r="J2054" i="5"/>
  <c r="I2054" i="5"/>
  <c r="H2054" i="5"/>
  <c r="R2026" i="5"/>
  <c r="J2026" i="5"/>
  <c r="I2026" i="5"/>
  <c r="H2026" i="5"/>
  <c r="F2026" i="5"/>
  <c r="F1872" i="5"/>
  <c r="R1872" i="5"/>
  <c r="J1872" i="5"/>
  <c r="I1872" i="5"/>
  <c r="H1872" i="5"/>
  <c r="I1934" i="5"/>
  <c r="H1934" i="5"/>
  <c r="F1934" i="5"/>
  <c r="J1934" i="5"/>
  <c r="X1934" i="5"/>
  <c r="R1934" i="5"/>
  <c r="R1966" i="5"/>
  <c r="J1966" i="5"/>
  <c r="I1966" i="5"/>
  <c r="H1966" i="5"/>
  <c r="F1966" i="5"/>
  <c r="I1861" i="5"/>
  <c r="H1861" i="5"/>
  <c r="F1861" i="5"/>
  <c r="R1861" i="5"/>
  <c r="J1861" i="5"/>
  <c r="J2263" i="5"/>
  <c r="I2263" i="5"/>
  <c r="H2263" i="5"/>
  <c r="R2263" i="5"/>
  <c r="F2263" i="5"/>
  <c r="R2034" i="5"/>
  <c r="J2034" i="5"/>
  <c r="I2034" i="5"/>
  <c r="H2034" i="5"/>
  <c r="F2034" i="5"/>
  <c r="R1819" i="5"/>
  <c r="F1819" i="5"/>
  <c r="J1819" i="5"/>
  <c r="I1819" i="5"/>
  <c r="H1819" i="5"/>
  <c r="H1803" i="5"/>
  <c r="F1803" i="5"/>
  <c r="X1803" i="5"/>
  <c r="R1803" i="5"/>
  <c r="J1803" i="5"/>
  <c r="I1803" i="5"/>
  <c r="H1771" i="5"/>
  <c r="F1771" i="5"/>
  <c r="X1771" i="5"/>
  <c r="R1771" i="5"/>
  <c r="J1771" i="5"/>
  <c r="I1771" i="5"/>
  <c r="F2082" i="5"/>
  <c r="X2082" i="5"/>
  <c r="R2082" i="5"/>
  <c r="J2082" i="5"/>
  <c r="I2082" i="5"/>
  <c r="H2082" i="5"/>
  <c r="X1880" i="5"/>
  <c r="J1880" i="5"/>
  <c r="R1880" i="5"/>
  <c r="I1880" i="5"/>
  <c r="H1880" i="5"/>
  <c r="F1880" i="5"/>
  <c r="H1763" i="5"/>
  <c r="F1763" i="5"/>
  <c r="X1763" i="5"/>
  <c r="R1763" i="5"/>
  <c r="I1763" i="5"/>
  <c r="J1763" i="5"/>
  <c r="R1745" i="5"/>
  <c r="H1745" i="5"/>
  <c r="F1745" i="5"/>
  <c r="X1745" i="5"/>
  <c r="J1745" i="5"/>
  <c r="I1745" i="5"/>
  <c r="I1722" i="5"/>
  <c r="H1722" i="5"/>
  <c r="F1722" i="5"/>
  <c r="J1722" i="5"/>
  <c r="R1722" i="5"/>
  <c r="I1706" i="5"/>
  <c r="H1706" i="5"/>
  <c r="F1706" i="5"/>
  <c r="X1706" i="5"/>
  <c r="R1706" i="5"/>
  <c r="J1706" i="5"/>
  <c r="I1690" i="5"/>
  <c r="H1690" i="5"/>
  <c r="F1690" i="5"/>
  <c r="X1690" i="5"/>
  <c r="R1690" i="5"/>
  <c r="J1690" i="5"/>
  <c r="I1674" i="5"/>
  <c r="H1674" i="5"/>
  <c r="F1674" i="5"/>
  <c r="R1674" i="5"/>
  <c r="J1674" i="5"/>
  <c r="I1658" i="5"/>
  <c r="H1658" i="5"/>
  <c r="F1658" i="5"/>
  <c r="R1658" i="5"/>
  <c r="J1658" i="5"/>
  <c r="I1642" i="5"/>
  <c r="H1642" i="5"/>
  <c r="F1642" i="5"/>
  <c r="R1642" i="5"/>
  <c r="J1642" i="5"/>
  <c r="H1626" i="5"/>
  <c r="F1626" i="5"/>
  <c r="X1626" i="5"/>
  <c r="R1626" i="5"/>
  <c r="J1626" i="5"/>
  <c r="I1626" i="5"/>
  <c r="F1610" i="5"/>
  <c r="X1610" i="5"/>
  <c r="R1610" i="5"/>
  <c r="J1610" i="5"/>
  <c r="I1610" i="5"/>
  <c r="H1610" i="5"/>
  <c r="F1594" i="5"/>
  <c r="R1594" i="5"/>
  <c r="J1594" i="5"/>
  <c r="I1594" i="5"/>
  <c r="H1594" i="5"/>
  <c r="F1578" i="5"/>
  <c r="X1578" i="5"/>
  <c r="R1578" i="5"/>
  <c r="J1578" i="5"/>
  <c r="I1578" i="5"/>
  <c r="H1578" i="5"/>
  <c r="F1562" i="5"/>
  <c r="R1562" i="5"/>
  <c r="J1562" i="5"/>
  <c r="I1562" i="5"/>
  <c r="H1562" i="5"/>
  <c r="R1846" i="5"/>
  <c r="J1846" i="5"/>
  <c r="I1846" i="5"/>
  <c r="H1846" i="5"/>
  <c r="F1846" i="5"/>
  <c r="X1846" i="5"/>
  <c r="I1742" i="5"/>
  <c r="J1742" i="5"/>
  <c r="H1742" i="5"/>
  <c r="F1742" i="5"/>
  <c r="R1742" i="5"/>
  <c r="R1624" i="5"/>
  <c r="J1624" i="5"/>
  <c r="I1624" i="5"/>
  <c r="H1624" i="5"/>
  <c r="F1624" i="5"/>
  <c r="X1624" i="5"/>
  <c r="R1699" i="5"/>
  <c r="J1699" i="5"/>
  <c r="I1699" i="5"/>
  <c r="H1699" i="5"/>
  <c r="F1699" i="5"/>
  <c r="X1699" i="5"/>
  <c r="R1663" i="5"/>
  <c r="J1663" i="5"/>
  <c r="I1663" i="5"/>
  <c r="H1663" i="5"/>
  <c r="F1663" i="5"/>
  <c r="R1691" i="5"/>
  <c r="J1691" i="5"/>
  <c r="I1691" i="5"/>
  <c r="H1691" i="5"/>
  <c r="F1691" i="5"/>
  <c r="R1548" i="5"/>
  <c r="J1548" i="5"/>
  <c r="H1548" i="5"/>
  <c r="I1548" i="5"/>
  <c r="F1548" i="5"/>
  <c r="X1548" i="5"/>
  <c r="I1611" i="5"/>
  <c r="H1611" i="5"/>
  <c r="F1611" i="5"/>
  <c r="R1611" i="5"/>
  <c r="J1611" i="5"/>
  <c r="I1579" i="5"/>
  <c r="H1579" i="5"/>
  <c r="F1579" i="5"/>
  <c r="R1579" i="5"/>
  <c r="J1579" i="5"/>
  <c r="R1338" i="5"/>
  <c r="H1338" i="5"/>
  <c r="F1338" i="5"/>
  <c r="X1338" i="5"/>
  <c r="J1338" i="5"/>
  <c r="I1338" i="5"/>
  <c r="R1572" i="5"/>
  <c r="J1572" i="5"/>
  <c r="I1572" i="5"/>
  <c r="H1572" i="5"/>
  <c r="F1572" i="5"/>
  <c r="R1360" i="5"/>
  <c r="J1360" i="5"/>
  <c r="H1360" i="5"/>
  <c r="F1360" i="5"/>
  <c r="I1360" i="5"/>
  <c r="X1360" i="5"/>
  <c r="F1399" i="5"/>
  <c r="R1399" i="5"/>
  <c r="J1399" i="5"/>
  <c r="I1399" i="5"/>
  <c r="X1399" i="5"/>
  <c r="H1399" i="5"/>
  <c r="I1528" i="5"/>
  <c r="H1528" i="5"/>
  <c r="F1528" i="5"/>
  <c r="R1528" i="5"/>
  <c r="J1528" i="5"/>
  <c r="X1134" i="5"/>
  <c r="H1134" i="5"/>
  <c r="F1134" i="5"/>
  <c r="R1134" i="5"/>
  <c r="I1134" i="5"/>
  <c r="J1134" i="5"/>
  <c r="J1627" i="5"/>
  <c r="I1627" i="5"/>
  <c r="H1627" i="5"/>
  <c r="F1627" i="5"/>
  <c r="R1627" i="5"/>
  <c r="R1560" i="5"/>
  <c r="J1560" i="5"/>
  <c r="I1560" i="5"/>
  <c r="H1560" i="5"/>
  <c r="F1560" i="5"/>
  <c r="H1207" i="5"/>
  <c r="R1207" i="5"/>
  <c r="J1207" i="5"/>
  <c r="I1207" i="5"/>
  <c r="F1207" i="5"/>
  <c r="X1207" i="5"/>
  <c r="H1108" i="5"/>
  <c r="F1108" i="5"/>
  <c r="X1108" i="5"/>
  <c r="R1108" i="5"/>
  <c r="I1108" i="5"/>
  <c r="J1108" i="5"/>
  <c r="H1044" i="5"/>
  <c r="F1044" i="5"/>
  <c r="X1044" i="5"/>
  <c r="R1044" i="5"/>
  <c r="I1044" i="5"/>
  <c r="J1044" i="5"/>
  <c r="F1398" i="5"/>
  <c r="R1398" i="5"/>
  <c r="J1398" i="5"/>
  <c r="I1398" i="5"/>
  <c r="H1398" i="5"/>
  <c r="X1398" i="5"/>
  <c r="R1368" i="5"/>
  <c r="J1368" i="5"/>
  <c r="H1368" i="5"/>
  <c r="F1368" i="5"/>
  <c r="X1368" i="5"/>
  <c r="I1368" i="5"/>
  <c r="I1323" i="5"/>
  <c r="H1323" i="5"/>
  <c r="R1323" i="5"/>
  <c r="J1323" i="5"/>
  <c r="F1323" i="5"/>
  <c r="X1323" i="5"/>
  <c r="I1291" i="5"/>
  <c r="H1291" i="5"/>
  <c r="R1291" i="5"/>
  <c r="J1291" i="5"/>
  <c r="F1291" i="5"/>
  <c r="X1291" i="5"/>
  <c r="I1259" i="5"/>
  <c r="H1259" i="5"/>
  <c r="R1259" i="5"/>
  <c r="J1259" i="5"/>
  <c r="F1259" i="5"/>
  <c r="X1259" i="5"/>
  <c r="F1350" i="5"/>
  <c r="R1350" i="5"/>
  <c r="J1350" i="5"/>
  <c r="I1350" i="5"/>
  <c r="H1350" i="5"/>
  <c r="X1350" i="5"/>
  <c r="F1330" i="5"/>
  <c r="X1330" i="5"/>
  <c r="R1330" i="5"/>
  <c r="J1330" i="5"/>
  <c r="I1330" i="5"/>
  <c r="H1330" i="5"/>
  <c r="F1322" i="5"/>
  <c r="X1322" i="5"/>
  <c r="R1322" i="5"/>
  <c r="J1322" i="5"/>
  <c r="I1322" i="5"/>
  <c r="H1322" i="5"/>
  <c r="F1314" i="5"/>
  <c r="X1314" i="5"/>
  <c r="R1314" i="5"/>
  <c r="J1314" i="5"/>
  <c r="I1314" i="5"/>
  <c r="H1314" i="5"/>
  <c r="F1306" i="5"/>
  <c r="X1306" i="5"/>
  <c r="R1306" i="5"/>
  <c r="J1306" i="5"/>
  <c r="I1306" i="5"/>
  <c r="H1306" i="5"/>
  <c r="F1298" i="5"/>
  <c r="X1298" i="5"/>
  <c r="R1298" i="5"/>
  <c r="J1298" i="5"/>
  <c r="I1298" i="5"/>
  <c r="H1298" i="5"/>
  <c r="F1290" i="5"/>
  <c r="X1290" i="5"/>
  <c r="R1290" i="5"/>
  <c r="J1290" i="5"/>
  <c r="I1290" i="5"/>
  <c r="H1290" i="5"/>
  <c r="F1282" i="5"/>
  <c r="X1282" i="5"/>
  <c r="R1282" i="5"/>
  <c r="J1282" i="5"/>
  <c r="I1282" i="5"/>
  <c r="H1282" i="5"/>
  <c r="F1274" i="5"/>
  <c r="X1274" i="5"/>
  <c r="R1274" i="5"/>
  <c r="J1274" i="5"/>
  <c r="I1274" i="5"/>
  <c r="H1274" i="5"/>
  <c r="H1231" i="5"/>
  <c r="R1231" i="5"/>
  <c r="J1231" i="5"/>
  <c r="F1231" i="5"/>
  <c r="X1231" i="5"/>
  <c r="I1231" i="5"/>
  <c r="J1033" i="5"/>
  <c r="I1033" i="5"/>
  <c r="H1033" i="5"/>
  <c r="X1033" i="5"/>
  <c r="R1033" i="5"/>
  <c r="F1033" i="5"/>
  <c r="J1081" i="5"/>
  <c r="I1081" i="5"/>
  <c r="H1081" i="5"/>
  <c r="X1081" i="5"/>
  <c r="R1081" i="5"/>
  <c r="F1081" i="5"/>
  <c r="J695" i="5"/>
  <c r="I695" i="5"/>
  <c r="F695" i="5"/>
  <c r="R695" i="5"/>
  <c r="H695" i="5"/>
  <c r="I665" i="5"/>
  <c r="H665" i="5"/>
  <c r="F665" i="5"/>
  <c r="X665" i="5"/>
  <c r="R665" i="5"/>
  <c r="J665" i="5"/>
  <c r="I633" i="5"/>
  <c r="H633" i="5"/>
  <c r="F633" i="5"/>
  <c r="X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F2422" i="5"/>
  <c r="X2422" i="5"/>
  <c r="R2422" i="5"/>
  <c r="I2422" i="5"/>
  <c r="H2422" i="5"/>
  <c r="J2422" i="5"/>
  <c r="R2396" i="5"/>
  <c r="J2396" i="5"/>
  <c r="I2396" i="5"/>
  <c r="F2396" i="5"/>
  <c r="X2396" i="5"/>
  <c r="H2396" i="5"/>
  <c r="H2331" i="5"/>
  <c r="F2331" i="5"/>
  <c r="R2331" i="5"/>
  <c r="I2331" i="5"/>
  <c r="J2331" i="5"/>
  <c r="H2327" i="5"/>
  <c r="F2327" i="5"/>
  <c r="I2327" i="5"/>
  <c r="R2327" i="5"/>
  <c r="J2327" i="5"/>
  <c r="I2292" i="5"/>
  <c r="J2292" i="5"/>
  <c r="H2292" i="5"/>
  <c r="F2292" i="5"/>
  <c r="R2292" i="5"/>
  <c r="X2290" i="5"/>
  <c r="R2290" i="5"/>
  <c r="I2290" i="5"/>
  <c r="J2290" i="5"/>
  <c r="H2290" i="5"/>
  <c r="F2290" i="5"/>
  <c r="H2123" i="5"/>
  <c r="F2123" i="5"/>
  <c r="R2123" i="5"/>
  <c r="J2123" i="5"/>
  <c r="I2123" i="5"/>
  <c r="R2281" i="5"/>
  <c r="I2281" i="5"/>
  <c r="H2281" i="5"/>
  <c r="F2281" i="5"/>
  <c r="X2281" i="5"/>
  <c r="J2281" i="5"/>
  <c r="I2099" i="5"/>
  <c r="H2099" i="5"/>
  <c r="F2099" i="5"/>
  <c r="R2099" i="5"/>
  <c r="J2099" i="5"/>
  <c r="X2099" i="5"/>
  <c r="R1958" i="5"/>
  <c r="J1958" i="5"/>
  <c r="I1958" i="5"/>
  <c r="H1958" i="5"/>
  <c r="F1958" i="5"/>
  <c r="X1958" i="5"/>
  <c r="I1837" i="5"/>
  <c r="F1837" i="5"/>
  <c r="X1837" i="5"/>
  <c r="R1837" i="5"/>
  <c r="J1837" i="5"/>
  <c r="H1837" i="5"/>
  <c r="R1970" i="5"/>
  <c r="J1970" i="5"/>
  <c r="I1970" i="5"/>
  <c r="H1970" i="5"/>
  <c r="F1970" i="5"/>
  <c r="X1970" i="5"/>
  <c r="X1888" i="5"/>
  <c r="J1888" i="5"/>
  <c r="R1888" i="5"/>
  <c r="I1888" i="5"/>
  <c r="H1888" i="5"/>
  <c r="F1888" i="5"/>
  <c r="J1796" i="5"/>
  <c r="I1796" i="5"/>
  <c r="H1796" i="5"/>
  <c r="F1796" i="5"/>
  <c r="R1796" i="5"/>
  <c r="J1788" i="5"/>
  <c r="I1788" i="5"/>
  <c r="H1788" i="5"/>
  <c r="F1788" i="5"/>
  <c r="R1788" i="5"/>
  <c r="J1780" i="5"/>
  <c r="I1780" i="5"/>
  <c r="H1780" i="5"/>
  <c r="F1780" i="5"/>
  <c r="R1780" i="5"/>
  <c r="I1726" i="5"/>
  <c r="H1726" i="5"/>
  <c r="F1726" i="5"/>
  <c r="J1726" i="5"/>
  <c r="R1726" i="5"/>
  <c r="I1694" i="5"/>
  <c r="H1694" i="5"/>
  <c r="F1694" i="5"/>
  <c r="J1694" i="5"/>
  <c r="R1694" i="5"/>
  <c r="I1646" i="5"/>
  <c r="H1646" i="5"/>
  <c r="F1646" i="5"/>
  <c r="R1646" i="5"/>
  <c r="J1646" i="5"/>
  <c r="F1614" i="5"/>
  <c r="R1614" i="5"/>
  <c r="J1614" i="5"/>
  <c r="I1614" i="5"/>
  <c r="H1614" i="5"/>
  <c r="F1582" i="5"/>
  <c r="X1582" i="5"/>
  <c r="R1582" i="5"/>
  <c r="J1582" i="5"/>
  <c r="I1582" i="5"/>
  <c r="H1582" i="5"/>
  <c r="R1659" i="5"/>
  <c r="J1659" i="5"/>
  <c r="I1659" i="5"/>
  <c r="H1659" i="5"/>
  <c r="F1659" i="5"/>
  <c r="R1679" i="5"/>
  <c r="J1679" i="5"/>
  <c r="I1679" i="5"/>
  <c r="H1679" i="5"/>
  <c r="F1679" i="5"/>
  <c r="I1571" i="5"/>
  <c r="H1571" i="5"/>
  <c r="F1571" i="5"/>
  <c r="R1571" i="5"/>
  <c r="J1571" i="5"/>
  <c r="R1485" i="5"/>
  <c r="J1485" i="5"/>
  <c r="H1485" i="5"/>
  <c r="I1485" i="5"/>
  <c r="F1485" i="5"/>
  <c r="X1485" i="5"/>
  <c r="H1456" i="5"/>
  <c r="F1456" i="5"/>
  <c r="X1456" i="5"/>
  <c r="I1456" i="5"/>
  <c r="R1456" i="5"/>
  <c r="J1456" i="5"/>
  <c r="I1532" i="5"/>
  <c r="H1532" i="5"/>
  <c r="F1532" i="5"/>
  <c r="J1532" i="5"/>
  <c r="R1532" i="5"/>
  <c r="R1612" i="5"/>
  <c r="J1612" i="5"/>
  <c r="I1612" i="5"/>
  <c r="H1612" i="5"/>
  <c r="F1612" i="5"/>
  <c r="J1461" i="5"/>
  <c r="H1461" i="5"/>
  <c r="I1461" i="5"/>
  <c r="F1461" i="5"/>
  <c r="R1461" i="5"/>
  <c r="X1461" i="5"/>
  <c r="H1235" i="5"/>
  <c r="F1235" i="5"/>
  <c r="X1235" i="5"/>
  <c r="R1235" i="5"/>
  <c r="J1235" i="5"/>
  <c r="I1235" i="5"/>
  <c r="H1171" i="5"/>
  <c r="F1171" i="5"/>
  <c r="X1171" i="5"/>
  <c r="R1171" i="5"/>
  <c r="J1171" i="5"/>
  <c r="I1171" i="5"/>
  <c r="R1501" i="5"/>
  <c r="J1501" i="5"/>
  <c r="H1501" i="5"/>
  <c r="I1501" i="5"/>
  <c r="F1501" i="5"/>
  <c r="F1386" i="5"/>
  <c r="R1386" i="5"/>
  <c r="J1386" i="5"/>
  <c r="I1386" i="5"/>
  <c r="H1386" i="5"/>
  <c r="X1386" i="5"/>
  <c r="R1596" i="5"/>
  <c r="J1596" i="5"/>
  <c r="I1596" i="5"/>
  <c r="H1596" i="5"/>
  <c r="F1596" i="5"/>
  <c r="F1174" i="5"/>
  <c r="X1174" i="5"/>
  <c r="R1174" i="5"/>
  <c r="J1174" i="5"/>
  <c r="H1174" i="5"/>
  <c r="I1174" i="5"/>
  <c r="H1092" i="5"/>
  <c r="F1092" i="5"/>
  <c r="X1092" i="5"/>
  <c r="R1092" i="5"/>
  <c r="I1092" i="5"/>
  <c r="J1092" i="5"/>
  <c r="H1028" i="5"/>
  <c r="F1028" i="5"/>
  <c r="X1028" i="5"/>
  <c r="R1028" i="5"/>
  <c r="J1028" i="5"/>
  <c r="I1028" i="5"/>
  <c r="F1407" i="5"/>
  <c r="R1407" i="5"/>
  <c r="J1407" i="5"/>
  <c r="I1407" i="5"/>
  <c r="X1407" i="5"/>
  <c r="H1407" i="5"/>
  <c r="I1331" i="5"/>
  <c r="H1331" i="5"/>
  <c r="R1331" i="5"/>
  <c r="J1331" i="5"/>
  <c r="F1331" i="5"/>
  <c r="X1331" i="5"/>
  <c r="I1299" i="5"/>
  <c r="H1299" i="5"/>
  <c r="R1299" i="5"/>
  <c r="J1299" i="5"/>
  <c r="F1299" i="5"/>
  <c r="X1299" i="5"/>
  <c r="I1267" i="5"/>
  <c r="H1267" i="5"/>
  <c r="R1267" i="5"/>
  <c r="J1267" i="5"/>
  <c r="F1267" i="5"/>
  <c r="X1267" i="5"/>
  <c r="F1202" i="5"/>
  <c r="X1202" i="5"/>
  <c r="J1202" i="5"/>
  <c r="I1202" i="5"/>
  <c r="H1202" i="5"/>
  <c r="R1202" i="5"/>
  <c r="H1128" i="5"/>
  <c r="F1128" i="5"/>
  <c r="X1128" i="5"/>
  <c r="R1128" i="5"/>
  <c r="J1128" i="5"/>
  <c r="I1128" i="5"/>
  <c r="H1096" i="5"/>
  <c r="F1096" i="5"/>
  <c r="X1096" i="5"/>
  <c r="R1096" i="5"/>
  <c r="J1096" i="5"/>
  <c r="I1096" i="5"/>
  <c r="H1064" i="5"/>
  <c r="F1064" i="5"/>
  <c r="X1064" i="5"/>
  <c r="R1064" i="5"/>
  <c r="J1064" i="5"/>
  <c r="I1064" i="5"/>
  <c r="R1588" i="5"/>
  <c r="J1588" i="5"/>
  <c r="I1588" i="5"/>
  <c r="H1588" i="5"/>
  <c r="F1588" i="5"/>
  <c r="R1384" i="5"/>
  <c r="J1384" i="5"/>
  <c r="H1384" i="5"/>
  <c r="F1384" i="5"/>
  <c r="X1384" i="5"/>
  <c r="I1384" i="5"/>
  <c r="H1195" i="5"/>
  <c r="J1195" i="5"/>
  <c r="I1195" i="5"/>
  <c r="F1195" i="5"/>
  <c r="X1195" i="5"/>
  <c r="R1195" i="5"/>
  <c r="I657" i="5"/>
  <c r="H657" i="5"/>
  <c r="F657" i="5"/>
  <c r="R657" i="5"/>
  <c r="J657" i="5"/>
  <c r="X675" i="5"/>
  <c r="R675" i="5"/>
  <c r="J675" i="5"/>
  <c r="I675" i="5"/>
  <c r="H675" i="5"/>
  <c r="F675" i="5"/>
  <c r="R659" i="5"/>
  <c r="J659" i="5"/>
  <c r="I659" i="5"/>
  <c r="H659" i="5"/>
  <c r="F659" i="5"/>
  <c r="X643" i="5"/>
  <c r="R643" i="5"/>
  <c r="J643" i="5"/>
  <c r="I643" i="5"/>
  <c r="H643" i="5"/>
  <c r="F643" i="5"/>
  <c r="R627" i="5"/>
  <c r="J627" i="5"/>
  <c r="I627" i="5"/>
  <c r="H627" i="5"/>
  <c r="F627" i="5"/>
  <c r="R611" i="5"/>
  <c r="J611" i="5"/>
  <c r="I611" i="5"/>
  <c r="H611" i="5"/>
  <c r="F611" i="5"/>
  <c r="I502" i="5"/>
  <c r="H502" i="5"/>
  <c r="F502" i="5"/>
  <c r="R502" i="5"/>
  <c r="J502" i="5"/>
  <c r="F2418" i="5"/>
  <c r="X2418" i="5"/>
  <c r="R2418" i="5"/>
  <c r="J2418" i="5"/>
  <c r="I2418" i="5"/>
  <c r="H2418" i="5"/>
  <c r="J2468" i="5"/>
  <c r="I2468" i="5"/>
  <c r="R2468" i="5"/>
  <c r="H2468" i="5"/>
  <c r="F2468" i="5"/>
  <c r="I2407" i="5"/>
  <c r="H2407" i="5"/>
  <c r="F2407" i="5"/>
  <c r="J2407" i="5"/>
  <c r="R2407" i="5"/>
  <c r="I2431" i="5"/>
  <c r="H2431" i="5"/>
  <c r="F2431" i="5"/>
  <c r="J2431" i="5"/>
  <c r="R2431" i="5"/>
  <c r="H2347" i="5"/>
  <c r="F2347" i="5"/>
  <c r="X2347" i="5"/>
  <c r="R2347" i="5"/>
  <c r="J2347" i="5"/>
  <c r="I2347" i="5"/>
  <c r="I2111" i="5"/>
  <c r="H2111" i="5"/>
  <c r="F2111" i="5"/>
  <c r="R2111" i="5"/>
  <c r="J2111" i="5"/>
  <c r="I1738" i="5"/>
  <c r="R1738" i="5"/>
  <c r="J1738" i="5"/>
  <c r="H1738" i="5"/>
  <c r="F1738" i="5"/>
  <c r="R1711" i="5"/>
  <c r="J1711" i="5"/>
  <c r="I1711" i="5"/>
  <c r="H1711" i="5"/>
  <c r="F1711" i="5"/>
  <c r="X1711" i="5"/>
  <c r="R1675" i="5"/>
  <c r="J1675" i="5"/>
  <c r="I1675" i="5"/>
  <c r="H1675" i="5"/>
  <c r="F1675" i="5"/>
  <c r="X1675" i="5"/>
  <c r="J1401" i="5"/>
  <c r="I1401" i="5"/>
  <c r="R1401" i="5"/>
  <c r="H1401" i="5"/>
  <c r="F1401" i="5"/>
  <c r="X1401" i="5"/>
  <c r="I1295" i="5"/>
  <c r="H1295" i="5"/>
  <c r="R1295" i="5"/>
  <c r="J1295" i="5"/>
  <c r="F1295" i="5"/>
  <c r="X1295" i="5"/>
  <c r="I677" i="5"/>
  <c r="H677" i="5"/>
  <c r="F677" i="5"/>
  <c r="X677" i="5"/>
  <c r="R677" i="5"/>
  <c r="J677" i="5"/>
  <c r="I645" i="5"/>
  <c r="H645" i="5"/>
  <c r="F645" i="5"/>
  <c r="X645" i="5"/>
  <c r="R645" i="5"/>
  <c r="J645" i="5"/>
  <c r="I518" i="5"/>
  <c r="H518" i="5"/>
  <c r="F518" i="5"/>
  <c r="R518" i="5"/>
  <c r="J518" i="5"/>
  <c r="F493" i="5"/>
  <c r="R493" i="5"/>
  <c r="J493" i="5"/>
  <c r="I493" i="5"/>
  <c r="H493" i="5"/>
  <c r="R442" i="5"/>
  <c r="J442" i="5"/>
  <c r="I442" i="5"/>
  <c r="H442" i="5"/>
  <c r="F442" i="5"/>
  <c r="R410" i="5"/>
  <c r="J410" i="5"/>
  <c r="I410" i="5"/>
  <c r="H410" i="5"/>
  <c r="F410" i="5"/>
  <c r="F67" i="6"/>
  <c r="F31" i="6"/>
  <c r="F46" i="6"/>
  <c r="F41" i="6"/>
  <c r="F36" i="6"/>
  <c r="F51" i="6"/>
  <c r="J2479" i="5"/>
  <c r="I2479" i="5"/>
  <c r="R2479" i="5"/>
  <c r="H2479" i="5"/>
  <c r="F2479" i="5"/>
  <c r="F2410" i="5"/>
  <c r="X2410" i="5"/>
  <c r="R2410" i="5"/>
  <c r="J2410" i="5"/>
  <c r="I2410" i="5"/>
  <c r="H2410" i="5"/>
  <c r="J2491" i="5"/>
  <c r="I2491" i="5"/>
  <c r="H2491" i="5"/>
  <c r="F2491" i="5"/>
  <c r="R2491" i="5"/>
  <c r="I2403" i="5"/>
  <c r="H2403" i="5"/>
  <c r="F2403" i="5"/>
  <c r="R2403" i="5"/>
  <c r="J2403" i="5"/>
  <c r="H2387" i="5"/>
  <c r="I2387" i="5"/>
  <c r="F2387" i="5"/>
  <c r="R2387" i="5"/>
  <c r="J2387" i="5"/>
  <c r="X2387" i="5"/>
  <c r="R2404" i="5"/>
  <c r="J2404" i="5"/>
  <c r="I2404" i="5"/>
  <c r="H2404" i="5"/>
  <c r="F2404" i="5"/>
  <c r="X2404" i="5"/>
  <c r="F2398" i="5"/>
  <c r="X2398" i="5"/>
  <c r="R2398" i="5"/>
  <c r="J2398" i="5"/>
  <c r="I2398" i="5"/>
  <c r="H2398" i="5"/>
  <c r="J2370" i="5"/>
  <c r="H2370" i="5"/>
  <c r="F2370" i="5"/>
  <c r="R2370" i="5"/>
  <c r="I2370" i="5"/>
  <c r="F2470" i="5"/>
  <c r="R2470" i="5"/>
  <c r="J2470" i="5"/>
  <c r="I2470" i="5"/>
  <c r="H2470" i="5"/>
  <c r="H2339" i="5"/>
  <c r="F2339" i="5"/>
  <c r="X2339" i="5"/>
  <c r="R2339" i="5"/>
  <c r="J2339" i="5"/>
  <c r="I2339" i="5"/>
  <c r="F2315" i="5"/>
  <c r="R2315" i="5"/>
  <c r="H2315" i="5"/>
  <c r="I2315" i="5"/>
  <c r="J2315" i="5"/>
  <c r="R2424" i="5"/>
  <c r="J2424" i="5"/>
  <c r="I2424" i="5"/>
  <c r="H2424" i="5"/>
  <c r="F2424" i="5"/>
  <c r="J2344" i="5"/>
  <c r="I2344" i="5"/>
  <c r="H2344" i="5"/>
  <c r="X2344" i="5"/>
  <c r="F2344" i="5"/>
  <c r="R2344" i="5"/>
  <c r="I2276" i="5"/>
  <c r="H2276" i="5"/>
  <c r="R2276" i="5"/>
  <c r="J2276" i="5"/>
  <c r="F2276" i="5"/>
  <c r="H2262" i="5"/>
  <c r="F2262" i="5"/>
  <c r="X2262" i="5"/>
  <c r="R2262" i="5"/>
  <c r="J2262" i="5"/>
  <c r="I2262" i="5"/>
  <c r="I2131" i="5"/>
  <c r="H2131" i="5"/>
  <c r="F2131" i="5"/>
  <c r="X2131" i="5"/>
  <c r="R2131" i="5"/>
  <c r="J2131" i="5"/>
  <c r="H2119" i="5"/>
  <c r="R2119" i="5"/>
  <c r="J2119" i="5"/>
  <c r="I2119" i="5"/>
  <c r="F2119" i="5"/>
  <c r="R2136" i="5"/>
  <c r="J2136" i="5"/>
  <c r="I2136" i="5"/>
  <c r="H2136" i="5"/>
  <c r="X2136" i="5"/>
  <c r="F2136" i="5"/>
  <c r="F2050" i="5"/>
  <c r="X2050" i="5"/>
  <c r="R2050" i="5"/>
  <c r="J2050" i="5"/>
  <c r="I2050" i="5"/>
  <c r="H2050" i="5"/>
  <c r="H2219" i="5"/>
  <c r="R2219" i="5"/>
  <c r="J2219" i="5"/>
  <c r="I2219" i="5"/>
  <c r="F2219" i="5"/>
  <c r="I2103" i="5"/>
  <c r="H2103" i="5"/>
  <c r="F2103" i="5"/>
  <c r="R2103" i="5"/>
  <c r="J2103" i="5"/>
  <c r="X2103" i="5"/>
  <c r="R2076" i="5"/>
  <c r="J2076" i="5"/>
  <c r="H2076" i="5"/>
  <c r="F2076" i="5"/>
  <c r="X2076" i="5"/>
  <c r="I2076" i="5"/>
  <c r="R2148" i="5"/>
  <c r="J2148" i="5"/>
  <c r="I2148" i="5"/>
  <c r="H2148" i="5"/>
  <c r="F2148" i="5"/>
  <c r="R2006" i="5"/>
  <c r="J2006" i="5"/>
  <c r="I2006" i="5"/>
  <c r="H2006" i="5"/>
  <c r="F2006" i="5"/>
  <c r="X2006" i="5"/>
  <c r="F1868" i="5"/>
  <c r="X1868" i="5"/>
  <c r="R1868" i="5"/>
  <c r="J1868" i="5"/>
  <c r="I1868" i="5"/>
  <c r="H1868" i="5"/>
  <c r="R1986" i="5"/>
  <c r="J1986" i="5"/>
  <c r="I1986" i="5"/>
  <c r="H1986" i="5"/>
  <c r="F1986" i="5"/>
  <c r="X1986" i="5"/>
  <c r="R1954" i="5"/>
  <c r="I1954" i="5"/>
  <c r="H1954" i="5"/>
  <c r="F1954" i="5"/>
  <c r="J1954" i="5"/>
  <c r="X1954" i="5"/>
  <c r="I1817" i="5"/>
  <c r="X1817" i="5"/>
  <c r="R1817" i="5"/>
  <c r="J1817" i="5"/>
  <c r="H1817" i="5"/>
  <c r="F1817" i="5"/>
  <c r="H1799" i="5"/>
  <c r="F1799" i="5"/>
  <c r="R1799" i="5"/>
  <c r="J1799" i="5"/>
  <c r="I1799" i="5"/>
  <c r="I1950" i="5"/>
  <c r="H1950" i="5"/>
  <c r="F1950" i="5"/>
  <c r="R1950" i="5"/>
  <c r="J1950" i="5"/>
  <c r="I1938" i="5"/>
  <c r="H1938" i="5"/>
  <c r="F1938" i="5"/>
  <c r="R1938" i="5"/>
  <c r="J1938" i="5"/>
  <c r="X1938" i="5"/>
  <c r="I1812" i="5"/>
  <c r="H1812" i="5"/>
  <c r="F1812" i="5"/>
  <c r="R1812" i="5"/>
  <c r="J1812" i="5"/>
  <c r="H1755" i="5"/>
  <c r="F1755" i="5"/>
  <c r="R1755" i="5"/>
  <c r="J1755" i="5"/>
  <c r="I1755" i="5"/>
  <c r="R1739" i="5"/>
  <c r="J1739" i="5"/>
  <c r="I1739" i="5"/>
  <c r="H1739" i="5"/>
  <c r="F1739" i="5"/>
  <c r="I1744" i="5"/>
  <c r="X1744" i="5"/>
  <c r="R1744" i="5"/>
  <c r="J1744" i="5"/>
  <c r="H1744" i="5"/>
  <c r="F1744" i="5"/>
  <c r="R1651" i="5"/>
  <c r="J1651" i="5"/>
  <c r="I1651" i="5"/>
  <c r="H1651" i="5"/>
  <c r="F1651" i="5"/>
  <c r="J1409" i="5"/>
  <c r="I1409" i="5"/>
  <c r="X1409" i="5"/>
  <c r="R1409" i="5"/>
  <c r="H1409" i="5"/>
  <c r="F1409" i="5"/>
  <c r="J1421" i="5"/>
  <c r="I1421" i="5"/>
  <c r="H1421" i="5"/>
  <c r="R1421" i="5"/>
  <c r="F1421" i="5"/>
  <c r="X1421" i="5"/>
  <c r="J1405" i="5"/>
  <c r="I1405" i="5"/>
  <c r="H1405" i="5"/>
  <c r="R1405" i="5"/>
  <c r="F1405" i="5"/>
  <c r="X1405" i="5"/>
  <c r="I1599" i="5"/>
  <c r="H1599" i="5"/>
  <c r="F1599" i="5"/>
  <c r="R1599" i="5"/>
  <c r="J1599" i="5"/>
  <c r="X1599" i="5"/>
  <c r="I1567" i="5"/>
  <c r="H1567" i="5"/>
  <c r="F1567" i="5"/>
  <c r="R1567" i="5"/>
  <c r="J1567" i="5"/>
  <c r="R1719" i="5"/>
  <c r="J1719" i="5"/>
  <c r="I1719" i="5"/>
  <c r="H1719" i="5"/>
  <c r="F1719" i="5"/>
  <c r="F1374" i="5"/>
  <c r="R1374" i="5"/>
  <c r="X1374" i="5"/>
  <c r="J1374" i="5"/>
  <c r="I1374" i="5"/>
  <c r="H1374" i="5"/>
  <c r="I1375" i="5"/>
  <c r="H1375" i="5"/>
  <c r="X1375" i="5"/>
  <c r="R1375" i="5"/>
  <c r="J1375" i="5"/>
  <c r="F1375" i="5"/>
  <c r="I1544" i="5"/>
  <c r="H1544" i="5"/>
  <c r="F1544" i="5"/>
  <c r="R1544" i="5"/>
  <c r="J1544" i="5"/>
  <c r="H1243" i="5"/>
  <c r="R1243" i="5"/>
  <c r="I1243" i="5"/>
  <c r="F1243" i="5"/>
  <c r="J1243" i="5"/>
  <c r="X1243" i="5"/>
  <c r="H1211" i="5"/>
  <c r="R1211" i="5"/>
  <c r="I1211" i="5"/>
  <c r="X1211" i="5"/>
  <c r="F1211" i="5"/>
  <c r="J1211" i="5"/>
  <c r="H1179" i="5"/>
  <c r="R1179" i="5"/>
  <c r="I1179" i="5"/>
  <c r="J1179" i="5"/>
  <c r="F1179" i="5"/>
  <c r="X1179" i="5"/>
  <c r="R1608" i="5"/>
  <c r="J1608" i="5"/>
  <c r="I1608" i="5"/>
  <c r="H1608" i="5"/>
  <c r="F1608" i="5"/>
  <c r="R1521" i="5"/>
  <c r="J1521" i="5"/>
  <c r="H1521" i="5"/>
  <c r="F1521" i="5"/>
  <c r="I1521" i="5"/>
  <c r="R1580" i="5"/>
  <c r="J1580" i="5"/>
  <c r="I1580" i="5"/>
  <c r="H1580" i="5"/>
  <c r="F1580" i="5"/>
  <c r="H1436" i="5"/>
  <c r="X1436" i="5"/>
  <c r="R1436" i="5"/>
  <c r="F1436" i="5"/>
  <c r="J1436" i="5"/>
  <c r="I1436" i="5"/>
  <c r="J1228" i="5"/>
  <c r="I1228" i="5"/>
  <c r="F1228" i="5"/>
  <c r="X1228" i="5"/>
  <c r="R1228" i="5"/>
  <c r="H1228" i="5"/>
  <c r="J1196" i="5"/>
  <c r="I1196" i="5"/>
  <c r="F1196" i="5"/>
  <c r="X1196" i="5"/>
  <c r="R1196" i="5"/>
  <c r="H1196" i="5"/>
  <c r="J1164" i="5"/>
  <c r="I1164" i="5"/>
  <c r="F1164" i="5"/>
  <c r="X1164" i="5"/>
  <c r="R1164" i="5"/>
  <c r="H1164" i="5"/>
  <c r="H1215" i="5"/>
  <c r="I1215" i="5"/>
  <c r="F1215" i="5"/>
  <c r="X1215" i="5"/>
  <c r="J1215" i="5"/>
  <c r="R1215" i="5"/>
  <c r="F1378" i="5"/>
  <c r="R1378" i="5"/>
  <c r="I1378" i="5"/>
  <c r="H1378" i="5"/>
  <c r="X1378" i="5"/>
  <c r="J1378" i="5"/>
  <c r="X1146" i="5"/>
  <c r="J1146" i="5"/>
  <c r="I1146" i="5"/>
  <c r="H1146" i="5"/>
  <c r="R1146" i="5"/>
  <c r="F1146" i="5"/>
  <c r="R1564" i="5"/>
  <c r="J1564" i="5"/>
  <c r="I1564" i="5"/>
  <c r="H1564" i="5"/>
  <c r="F1564" i="5"/>
  <c r="I1496" i="5"/>
  <c r="H1496" i="5"/>
  <c r="F1496" i="5"/>
  <c r="R1496" i="5"/>
  <c r="J1496" i="5"/>
  <c r="H1124" i="5"/>
  <c r="F1124" i="5"/>
  <c r="X1124" i="5"/>
  <c r="R1124" i="5"/>
  <c r="I1124" i="5"/>
  <c r="J1124" i="5"/>
  <c r="I1319" i="5"/>
  <c r="H1319" i="5"/>
  <c r="R1319" i="5"/>
  <c r="J1319" i="5"/>
  <c r="F1319" i="5"/>
  <c r="X1319" i="5"/>
  <c r="I1287" i="5"/>
  <c r="H1287" i="5"/>
  <c r="R1287" i="5"/>
  <c r="J1287" i="5"/>
  <c r="F1287" i="5"/>
  <c r="X1287" i="5"/>
  <c r="I1255" i="5"/>
  <c r="H1255" i="5"/>
  <c r="R1255" i="5"/>
  <c r="J1255" i="5"/>
  <c r="F1255" i="5"/>
  <c r="X1255" i="5"/>
  <c r="R1647" i="5"/>
  <c r="J1647" i="5"/>
  <c r="I1647" i="5"/>
  <c r="H1647" i="5"/>
  <c r="F1647" i="5"/>
  <c r="F1194" i="5"/>
  <c r="X1194" i="5"/>
  <c r="R1194" i="5"/>
  <c r="J1194" i="5"/>
  <c r="I1194" i="5"/>
  <c r="H1194" i="5"/>
  <c r="F1226" i="5"/>
  <c r="X1226" i="5"/>
  <c r="R1226" i="5"/>
  <c r="J1226" i="5"/>
  <c r="I1226" i="5"/>
  <c r="H1226" i="5"/>
  <c r="H1088" i="5"/>
  <c r="F1088" i="5"/>
  <c r="X1088" i="5"/>
  <c r="R1088" i="5"/>
  <c r="I1088" i="5"/>
  <c r="J1088" i="5"/>
  <c r="H1024" i="5"/>
  <c r="F1024" i="5"/>
  <c r="X1024" i="5"/>
  <c r="R1024" i="5"/>
  <c r="J1024" i="5"/>
  <c r="I1024" i="5"/>
  <c r="F1206" i="5"/>
  <c r="X1206" i="5"/>
  <c r="R1206" i="5"/>
  <c r="J1206" i="5"/>
  <c r="H1206" i="5"/>
  <c r="I1206" i="5"/>
  <c r="H1084" i="5"/>
  <c r="F1084" i="5"/>
  <c r="X1084" i="5"/>
  <c r="R1084" i="5"/>
  <c r="J1084" i="5"/>
  <c r="I1084" i="5"/>
  <c r="F1266" i="5"/>
  <c r="X1266" i="5"/>
  <c r="R1266" i="5"/>
  <c r="J1266" i="5"/>
  <c r="I1266" i="5"/>
  <c r="H1266" i="5"/>
  <c r="J1065" i="5"/>
  <c r="I1065" i="5"/>
  <c r="H1065" i="5"/>
  <c r="X1065" i="5"/>
  <c r="R1065" i="5"/>
  <c r="F1065" i="5"/>
  <c r="I653" i="5"/>
  <c r="H653" i="5"/>
  <c r="F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90" i="5"/>
  <c r="J390" i="5"/>
  <c r="I390" i="5"/>
  <c r="H390" i="5"/>
  <c r="F390" i="5"/>
  <c r="R386" i="5"/>
  <c r="J386" i="5"/>
  <c r="I386" i="5"/>
  <c r="H386" i="5"/>
  <c r="F386" i="5"/>
  <c r="R382" i="5"/>
  <c r="I382" i="5"/>
  <c r="H382" i="5"/>
  <c r="F382" i="5"/>
  <c r="J382" i="5"/>
  <c r="J2487" i="5"/>
  <c r="I2487" i="5"/>
  <c r="R2487" i="5"/>
  <c r="H2487" i="5"/>
  <c r="F2487" i="5"/>
  <c r="H2467" i="5"/>
  <c r="R2467" i="5"/>
  <c r="J2467" i="5"/>
  <c r="I2467" i="5"/>
  <c r="F2467" i="5"/>
  <c r="X2467" i="5"/>
  <c r="J2500" i="5"/>
  <c r="I2500" i="5"/>
  <c r="H2500" i="5"/>
  <c r="R2500" i="5"/>
  <c r="F2500" i="5"/>
  <c r="I2419" i="5"/>
  <c r="H2419" i="5"/>
  <c r="F2419" i="5"/>
  <c r="X2419" i="5"/>
  <c r="R2419" i="5"/>
  <c r="J2419" i="5"/>
  <c r="I2269" i="5"/>
  <c r="H2269" i="5"/>
  <c r="F2269" i="5"/>
  <c r="R2269" i="5"/>
  <c r="J2269" i="5"/>
  <c r="J2259" i="5"/>
  <c r="I2259" i="5"/>
  <c r="H2259" i="5"/>
  <c r="R2259" i="5"/>
  <c r="F2259" i="5"/>
  <c r="F2226" i="5"/>
  <c r="R2226" i="5"/>
  <c r="J2226" i="5"/>
  <c r="I2226" i="5"/>
  <c r="H2226" i="5"/>
  <c r="F2214" i="5"/>
  <c r="R2214" i="5"/>
  <c r="J2214" i="5"/>
  <c r="I2214" i="5"/>
  <c r="H2214" i="5"/>
  <c r="X2214" i="5"/>
  <c r="H2127" i="5"/>
  <c r="F2127" i="5"/>
  <c r="J2127" i="5"/>
  <c r="I2127" i="5"/>
  <c r="R2127" i="5"/>
  <c r="F2102" i="5"/>
  <c r="I2102" i="5"/>
  <c r="H2102" i="5"/>
  <c r="J2102" i="5"/>
  <c r="R2102" i="5"/>
  <c r="R1994" i="5"/>
  <c r="J1994" i="5"/>
  <c r="I1994" i="5"/>
  <c r="H1994" i="5"/>
  <c r="F1994" i="5"/>
  <c r="I1865" i="5"/>
  <c r="H1865" i="5"/>
  <c r="F1865" i="5"/>
  <c r="X1865" i="5"/>
  <c r="R1865" i="5"/>
  <c r="J1865" i="5"/>
  <c r="I1942" i="5"/>
  <c r="H1942" i="5"/>
  <c r="F1942" i="5"/>
  <c r="R1942" i="5"/>
  <c r="J1942" i="5"/>
  <c r="R2022" i="5"/>
  <c r="J2022" i="5"/>
  <c r="I2022" i="5"/>
  <c r="H2022" i="5"/>
  <c r="F2022" i="5"/>
  <c r="X2022" i="5"/>
  <c r="J1904" i="5"/>
  <c r="R1904" i="5"/>
  <c r="I1904" i="5"/>
  <c r="H1904" i="5"/>
  <c r="F1904" i="5"/>
  <c r="H1779" i="5"/>
  <c r="F1779" i="5"/>
  <c r="R1779" i="5"/>
  <c r="J1779" i="5"/>
  <c r="I1779" i="5"/>
  <c r="I1821" i="5"/>
  <c r="J1821" i="5"/>
  <c r="H1821" i="5"/>
  <c r="F1821" i="5"/>
  <c r="R1821" i="5"/>
  <c r="I1910" i="5"/>
  <c r="H1910" i="5"/>
  <c r="F1910" i="5"/>
  <c r="R1910" i="5"/>
  <c r="J1910" i="5"/>
  <c r="J1804" i="5"/>
  <c r="I1804" i="5"/>
  <c r="H1804" i="5"/>
  <c r="F1804" i="5"/>
  <c r="X1804" i="5"/>
  <c r="R1804" i="5"/>
  <c r="J1800" i="5"/>
  <c r="I1800" i="5"/>
  <c r="H1800" i="5"/>
  <c r="F1800" i="5"/>
  <c r="X1800" i="5"/>
  <c r="R1800" i="5"/>
  <c r="J1792" i="5"/>
  <c r="I1792" i="5"/>
  <c r="H1792" i="5"/>
  <c r="F1792" i="5"/>
  <c r="R1792" i="5"/>
  <c r="J1784" i="5"/>
  <c r="I1784" i="5"/>
  <c r="H1784" i="5"/>
  <c r="F1784" i="5"/>
  <c r="R1784" i="5"/>
  <c r="J1776" i="5"/>
  <c r="I1776" i="5"/>
  <c r="H1776" i="5"/>
  <c r="F1776" i="5"/>
  <c r="X1776" i="5"/>
  <c r="R1776" i="5"/>
  <c r="I1710" i="5"/>
  <c r="H1710" i="5"/>
  <c r="F1710" i="5"/>
  <c r="R1710" i="5"/>
  <c r="J1710" i="5"/>
  <c r="I1678" i="5"/>
  <c r="H1678" i="5"/>
  <c r="F1678" i="5"/>
  <c r="R1678" i="5"/>
  <c r="J1678" i="5"/>
  <c r="I1662" i="5"/>
  <c r="H1662" i="5"/>
  <c r="F1662" i="5"/>
  <c r="J1662" i="5"/>
  <c r="R1662" i="5"/>
  <c r="I1630" i="5"/>
  <c r="H1630" i="5"/>
  <c r="F1630" i="5"/>
  <c r="X1630" i="5"/>
  <c r="J1630" i="5"/>
  <c r="R1630" i="5"/>
  <c r="F1598" i="5"/>
  <c r="X1598" i="5"/>
  <c r="R1598" i="5"/>
  <c r="J1598" i="5"/>
  <c r="I1598" i="5"/>
  <c r="H1598" i="5"/>
  <c r="F1566" i="5"/>
  <c r="X1566" i="5"/>
  <c r="R1566" i="5"/>
  <c r="J1566" i="5"/>
  <c r="I1566" i="5"/>
  <c r="H1566" i="5"/>
  <c r="R1862" i="5"/>
  <c r="J1862" i="5"/>
  <c r="I1862" i="5"/>
  <c r="H1862" i="5"/>
  <c r="F1862" i="5"/>
  <c r="X1862" i="5"/>
  <c r="J1772" i="5"/>
  <c r="I1772" i="5"/>
  <c r="H1772" i="5"/>
  <c r="F1772" i="5"/>
  <c r="R1772" i="5"/>
  <c r="I1603" i="5"/>
  <c r="H1603" i="5"/>
  <c r="F1603" i="5"/>
  <c r="R1603" i="5"/>
  <c r="J1603" i="5"/>
  <c r="I1536" i="5"/>
  <c r="H1536" i="5"/>
  <c r="F1536" i="5"/>
  <c r="X1536" i="5"/>
  <c r="J1536" i="5"/>
  <c r="R1536" i="5"/>
  <c r="I1391" i="5"/>
  <c r="H1391" i="5"/>
  <c r="X1391" i="5"/>
  <c r="F1391" i="5"/>
  <c r="R1391" i="5"/>
  <c r="J1391" i="5"/>
  <c r="H1203" i="5"/>
  <c r="F1203" i="5"/>
  <c r="X1203" i="5"/>
  <c r="R1203" i="5"/>
  <c r="J1203" i="5"/>
  <c r="I1203" i="5"/>
  <c r="R1376" i="5"/>
  <c r="J1376" i="5"/>
  <c r="I1376" i="5"/>
  <c r="H1376" i="5"/>
  <c r="F1376" i="5"/>
  <c r="X1376" i="5"/>
  <c r="F1234" i="5"/>
  <c r="X1234" i="5"/>
  <c r="J1234" i="5"/>
  <c r="I1234" i="5"/>
  <c r="H1234" i="5"/>
  <c r="R1234" i="5"/>
  <c r="H1112" i="5"/>
  <c r="F1112" i="5"/>
  <c r="X1112" i="5"/>
  <c r="R1112" i="5"/>
  <c r="J1112" i="5"/>
  <c r="I1112" i="5"/>
  <c r="H1080" i="5"/>
  <c r="F1080" i="5"/>
  <c r="X1080" i="5"/>
  <c r="R1080" i="5"/>
  <c r="J1080" i="5"/>
  <c r="I1080" i="5"/>
  <c r="H1048" i="5"/>
  <c r="F1048" i="5"/>
  <c r="X1048" i="5"/>
  <c r="R1048" i="5"/>
  <c r="J1048" i="5"/>
  <c r="I1048" i="5"/>
  <c r="H1032" i="5"/>
  <c r="F1032" i="5"/>
  <c r="X1032" i="5"/>
  <c r="R1032" i="5"/>
  <c r="J1032" i="5"/>
  <c r="I1032" i="5"/>
  <c r="R1489" i="5"/>
  <c r="J1489" i="5"/>
  <c r="H1489" i="5"/>
  <c r="F1489" i="5"/>
  <c r="I1489" i="5"/>
  <c r="I625" i="5"/>
  <c r="H625" i="5"/>
  <c r="F625" i="5"/>
  <c r="R625" i="5"/>
  <c r="J625" i="5"/>
  <c r="J687" i="5"/>
  <c r="I687" i="5"/>
  <c r="R687" i="5"/>
  <c r="H687" i="5"/>
  <c r="F687" i="5"/>
  <c r="X667" i="5"/>
  <c r="R667" i="5"/>
  <c r="J667" i="5"/>
  <c r="I667" i="5"/>
  <c r="H667" i="5"/>
  <c r="F667" i="5"/>
  <c r="R651" i="5"/>
  <c r="J651" i="5"/>
  <c r="I651" i="5"/>
  <c r="H651" i="5"/>
  <c r="F651"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H2463" i="5"/>
  <c r="I2463" i="5"/>
  <c r="F2463" i="5"/>
  <c r="X2463" i="5"/>
  <c r="R2463" i="5"/>
  <c r="J2463" i="5"/>
  <c r="F2323" i="5"/>
  <c r="X2323" i="5"/>
  <c r="J2323" i="5"/>
  <c r="R2323" i="5"/>
  <c r="I2323" i="5"/>
  <c r="H2323" i="5"/>
  <c r="I2300" i="5"/>
  <c r="J2300" i="5"/>
  <c r="H2300" i="5"/>
  <c r="F2300" i="5"/>
  <c r="X2300" i="5"/>
  <c r="R2300" i="5"/>
  <c r="R2168" i="5"/>
  <c r="J2168" i="5"/>
  <c r="I2168" i="5"/>
  <c r="H2168" i="5"/>
  <c r="F2168" i="5"/>
  <c r="F2074" i="5"/>
  <c r="X2074" i="5"/>
  <c r="R2074" i="5"/>
  <c r="J2074" i="5"/>
  <c r="I2074" i="5"/>
  <c r="H2074" i="5"/>
  <c r="R2060" i="5"/>
  <c r="J2060" i="5"/>
  <c r="H2060" i="5"/>
  <c r="F2060" i="5"/>
  <c r="I2060" i="5"/>
  <c r="R2088" i="5"/>
  <c r="J2088" i="5"/>
  <c r="I2088" i="5"/>
  <c r="H2088" i="5"/>
  <c r="F2088" i="5"/>
  <c r="R2042" i="5"/>
  <c r="J2042" i="5"/>
  <c r="I2042" i="5"/>
  <c r="H2042" i="5"/>
  <c r="F2042" i="5"/>
  <c r="R1822" i="5"/>
  <c r="I1822" i="5"/>
  <c r="X1822" i="5"/>
  <c r="J1822" i="5"/>
  <c r="H1822" i="5"/>
  <c r="F1822" i="5"/>
  <c r="I1841" i="5"/>
  <c r="F1841" i="5"/>
  <c r="H1841" i="5"/>
  <c r="R1841" i="5"/>
  <c r="J1841" i="5"/>
  <c r="H1775" i="5"/>
  <c r="F1775" i="5"/>
  <c r="R1775" i="5"/>
  <c r="J1775" i="5"/>
  <c r="I1775" i="5"/>
  <c r="R1703" i="5"/>
  <c r="J1703" i="5"/>
  <c r="I1703" i="5"/>
  <c r="H1703" i="5"/>
  <c r="F1703" i="5"/>
  <c r="R1727" i="5"/>
  <c r="J1727" i="5"/>
  <c r="I1727" i="5"/>
  <c r="H1727" i="5"/>
  <c r="F1727" i="5"/>
  <c r="X1727" i="5"/>
  <c r="I1591" i="5"/>
  <c r="H1591" i="5"/>
  <c r="F1591" i="5"/>
  <c r="R1591" i="5"/>
  <c r="J1591" i="5"/>
  <c r="X1591" i="5"/>
  <c r="I1559" i="5"/>
  <c r="H1559" i="5"/>
  <c r="F1559" i="5"/>
  <c r="R1559" i="5"/>
  <c r="J1559" i="5"/>
  <c r="X1559" i="5"/>
  <c r="R1348" i="5"/>
  <c r="F1348" i="5"/>
  <c r="X1348" i="5"/>
  <c r="I1348" i="5"/>
  <c r="H1348" i="5"/>
  <c r="J1348" i="5"/>
  <c r="F1370" i="5"/>
  <c r="R1370" i="5"/>
  <c r="I1370" i="5"/>
  <c r="H1370" i="5"/>
  <c r="J1370" i="5"/>
  <c r="X1370" i="5"/>
  <c r="J1473" i="5"/>
  <c r="H1473" i="5"/>
  <c r="F1473" i="5"/>
  <c r="X1473" i="5"/>
  <c r="I1473" i="5"/>
  <c r="R1473" i="5"/>
  <c r="H1400" i="5"/>
  <c r="X1400" i="5"/>
  <c r="F1400" i="5"/>
  <c r="R1400" i="5"/>
  <c r="J1400" i="5"/>
  <c r="I1400" i="5"/>
  <c r="I1327" i="5"/>
  <c r="H1327" i="5"/>
  <c r="R1327" i="5"/>
  <c r="J1327" i="5"/>
  <c r="F1327" i="5"/>
  <c r="H1072" i="5"/>
  <c r="F1072" i="5"/>
  <c r="R1072" i="5"/>
  <c r="I1072" i="5"/>
  <c r="J1072" i="5"/>
  <c r="H1100" i="5"/>
  <c r="F1100" i="5"/>
  <c r="R1100" i="5"/>
  <c r="J1100" i="5"/>
  <c r="I1100" i="5"/>
  <c r="J1129" i="5"/>
  <c r="I1129" i="5"/>
  <c r="H1129" i="5"/>
  <c r="R1129" i="5"/>
  <c r="F1129" i="5"/>
  <c r="J1113" i="5"/>
  <c r="I1113" i="5"/>
  <c r="H1113" i="5"/>
  <c r="R1113" i="5"/>
  <c r="F1113"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F2406" i="5"/>
  <c r="H2406" i="5"/>
  <c r="R2406" i="5"/>
  <c r="J2406" i="5"/>
  <c r="I2406" i="5"/>
  <c r="J2440" i="5"/>
  <c r="R2440" i="5"/>
  <c r="I2440" i="5"/>
  <c r="H2440" i="5"/>
  <c r="F2440" i="5"/>
  <c r="H22" i="6"/>
  <c r="F2485" i="5"/>
  <c r="R2485" i="5"/>
  <c r="J2485" i="5"/>
  <c r="I2485" i="5"/>
  <c r="H2485" i="5"/>
  <c r="J2444" i="5"/>
  <c r="I2444" i="5"/>
  <c r="H2444" i="5"/>
  <c r="R2444" i="5"/>
  <c r="F2444" i="5"/>
  <c r="J2362" i="5"/>
  <c r="H2362" i="5"/>
  <c r="F2362" i="5"/>
  <c r="R2362" i="5"/>
  <c r="I2362" i="5"/>
  <c r="R2416" i="5"/>
  <c r="J2416" i="5"/>
  <c r="I2416" i="5"/>
  <c r="H2416" i="5"/>
  <c r="F2416" i="5"/>
  <c r="R2428" i="5"/>
  <c r="J2428" i="5"/>
  <c r="I2428" i="5"/>
  <c r="H2428" i="5"/>
  <c r="F2428" i="5"/>
  <c r="I2411" i="5"/>
  <c r="H2411" i="5"/>
  <c r="F2411" i="5"/>
  <c r="R2411" i="5"/>
  <c r="J2411" i="5"/>
  <c r="J2332" i="5"/>
  <c r="I2332" i="5"/>
  <c r="H2332" i="5"/>
  <c r="F2332" i="5"/>
  <c r="R2332" i="5"/>
  <c r="J2336" i="5"/>
  <c r="I2336" i="5"/>
  <c r="H2336" i="5"/>
  <c r="R2336" i="5"/>
  <c r="F2336" i="5"/>
  <c r="I2296" i="5"/>
  <c r="H2296" i="5"/>
  <c r="R2296" i="5"/>
  <c r="J2296" i="5"/>
  <c r="F2296" i="5"/>
  <c r="H2246" i="5"/>
  <c r="F2246" i="5"/>
  <c r="R2246" i="5"/>
  <c r="J2246" i="5"/>
  <c r="I2246" i="5"/>
  <c r="J2208" i="5"/>
  <c r="R2208" i="5"/>
  <c r="I2208" i="5"/>
  <c r="H2208" i="5"/>
  <c r="F2208" i="5"/>
  <c r="R2298" i="5"/>
  <c r="I2298" i="5"/>
  <c r="J2298" i="5"/>
  <c r="H2298" i="5"/>
  <c r="F2298" i="5"/>
  <c r="I2304" i="5"/>
  <c r="H2304" i="5"/>
  <c r="R2304" i="5"/>
  <c r="J2304" i="5"/>
  <c r="F2304" i="5"/>
  <c r="H2234" i="5"/>
  <c r="F2234" i="5"/>
  <c r="R2234" i="5"/>
  <c r="J2234" i="5"/>
  <c r="I2234" i="5"/>
  <c r="H2242" i="5"/>
  <c r="F2242" i="5"/>
  <c r="R2242" i="5"/>
  <c r="J2242" i="5"/>
  <c r="I2242" i="5"/>
  <c r="R2140" i="5"/>
  <c r="J2140" i="5"/>
  <c r="I2140" i="5"/>
  <c r="H2140" i="5"/>
  <c r="F2140" i="5"/>
  <c r="J2124" i="5"/>
  <c r="I2124" i="5"/>
  <c r="H2124" i="5"/>
  <c r="R2124" i="5"/>
  <c r="F2124" i="5"/>
  <c r="F2110" i="5"/>
  <c r="I2110" i="5"/>
  <c r="H2110" i="5"/>
  <c r="R2110" i="5"/>
  <c r="J2110" i="5"/>
  <c r="F2094" i="5"/>
  <c r="I2094" i="5"/>
  <c r="H2094" i="5"/>
  <c r="R2094" i="5"/>
  <c r="J2094" i="5"/>
  <c r="J2235" i="5"/>
  <c r="I2235" i="5"/>
  <c r="H2235" i="5"/>
  <c r="R2235" i="5"/>
  <c r="F2235" i="5"/>
  <c r="J2278" i="5"/>
  <c r="I2278" i="5"/>
  <c r="H2278" i="5"/>
  <c r="F2278" i="5"/>
  <c r="R2278" i="5"/>
  <c r="I2071" i="5"/>
  <c r="H2071" i="5"/>
  <c r="F2071" i="5"/>
  <c r="R2071" i="5"/>
  <c r="J2071" i="5"/>
  <c r="R2052" i="5"/>
  <c r="J2052" i="5"/>
  <c r="H2052" i="5"/>
  <c r="F2052" i="5"/>
  <c r="I2052" i="5"/>
  <c r="F1864" i="5"/>
  <c r="R1864" i="5"/>
  <c r="J1864" i="5"/>
  <c r="H1864" i="5"/>
  <c r="I1864" i="5"/>
  <c r="R2030" i="5"/>
  <c r="J2030" i="5"/>
  <c r="I2030" i="5"/>
  <c r="H2030" i="5"/>
  <c r="F2030" i="5"/>
  <c r="I1857" i="5"/>
  <c r="H1857" i="5"/>
  <c r="F1857" i="5"/>
  <c r="R1857" i="5"/>
  <c r="J1857" i="5"/>
  <c r="R2010" i="5"/>
  <c r="J2010" i="5"/>
  <c r="I2010" i="5"/>
  <c r="H2010" i="5"/>
  <c r="F2010" i="5"/>
  <c r="R1990" i="5"/>
  <c r="J1990" i="5"/>
  <c r="I1990" i="5"/>
  <c r="H1990" i="5"/>
  <c r="F1990" i="5"/>
  <c r="R1866" i="5"/>
  <c r="J1866" i="5"/>
  <c r="I1866" i="5"/>
  <c r="H1866" i="5"/>
  <c r="F1866" i="5"/>
  <c r="R1870" i="5"/>
  <c r="J1870" i="5"/>
  <c r="I1870" i="5"/>
  <c r="H1870" i="5"/>
  <c r="F1870" i="5"/>
  <c r="R1854" i="5"/>
  <c r="J1854" i="5"/>
  <c r="I1854" i="5"/>
  <c r="H1854" i="5"/>
  <c r="F1854" i="5"/>
  <c r="H1795" i="5"/>
  <c r="F1795" i="5"/>
  <c r="R1795" i="5"/>
  <c r="J1795" i="5"/>
  <c r="I1795" i="5"/>
  <c r="R1831" i="5"/>
  <c r="H1831" i="5"/>
  <c r="F1831" i="5"/>
  <c r="J1831" i="5"/>
  <c r="I1831" i="5"/>
  <c r="R1733" i="5"/>
  <c r="H1733" i="5"/>
  <c r="F1733" i="5"/>
  <c r="J1733" i="5"/>
  <c r="I1733" i="5"/>
  <c r="I1718" i="5"/>
  <c r="H1718" i="5"/>
  <c r="F1718" i="5"/>
  <c r="R1718" i="5"/>
  <c r="J1718" i="5"/>
  <c r="I1702" i="5"/>
  <c r="H1702" i="5"/>
  <c r="F1702" i="5"/>
  <c r="R1702" i="5"/>
  <c r="J1702" i="5"/>
  <c r="I1686" i="5"/>
  <c r="H1686" i="5"/>
  <c r="F1686" i="5"/>
  <c r="J1686" i="5"/>
  <c r="R1686" i="5"/>
  <c r="I1670" i="5"/>
  <c r="H1670" i="5"/>
  <c r="F1670" i="5"/>
  <c r="R1670" i="5"/>
  <c r="J1670" i="5"/>
  <c r="I1654" i="5"/>
  <c r="H1654" i="5"/>
  <c r="F1654" i="5"/>
  <c r="J1654" i="5"/>
  <c r="R1654" i="5"/>
  <c r="I1638" i="5"/>
  <c r="H1638" i="5"/>
  <c r="F1638" i="5"/>
  <c r="R1638" i="5"/>
  <c r="J1638" i="5"/>
  <c r="F1622" i="5"/>
  <c r="R1622" i="5"/>
  <c r="J1622" i="5"/>
  <c r="I1622" i="5"/>
  <c r="H1622" i="5"/>
  <c r="F1606" i="5"/>
  <c r="R1606" i="5"/>
  <c r="J1606" i="5"/>
  <c r="I1606" i="5"/>
  <c r="H1606" i="5"/>
  <c r="F1590" i="5"/>
  <c r="R1590" i="5"/>
  <c r="J1590" i="5"/>
  <c r="I1590" i="5"/>
  <c r="H1590" i="5"/>
  <c r="F1574" i="5"/>
  <c r="R1574" i="5"/>
  <c r="J1574" i="5"/>
  <c r="I1574" i="5"/>
  <c r="H1574" i="5"/>
  <c r="F1558" i="5"/>
  <c r="R1558" i="5"/>
  <c r="J1558" i="5"/>
  <c r="I1558" i="5"/>
  <c r="H1558" i="5"/>
  <c r="R1931" i="5"/>
  <c r="J1931" i="5"/>
  <c r="I1931" i="5"/>
  <c r="H1931" i="5"/>
  <c r="F1931" i="5"/>
  <c r="H1759" i="5"/>
  <c r="F1759" i="5"/>
  <c r="R1759" i="5"/>
  <c r="J1759" i="5"/>
  <c r="I1759" i="5"/>
  <c r="R1839" i="5"/>
  <c r="J1839" i="5"/>
  <c r="I1839" i="5"/>
  <c r="H1839" i="5"/>
  <c r="F1839" i="5"/>
  <c r="R1707" i="5"/>
  <c r="J1707" i="5"/>
  <c r="I1707" i="5"/>
  <c r="H1707" i="5"/>
  <c r="F1707" i="5"/>
  <c r="R1635" i="5"/>
  <c r="J1635" i="5"/>
  <c r="I1635" i="5"/>
  <c r="H1635" i="5"/>
  <c r="F1635" i="5"/>
  <c r="R1835" i="5"/>
  <c r="J1835" i="5"/>
  <c r="I1835" i="5"/>
  <c r="H1835" i="5"/>
  <c r="F1835" i="5"/>
  <c r="R1723" i="5"/>
  <c r="J1723" i="5"/>
  <c r="I1723" i="5"/>
  <c r="H1723" i="5"/>
  <c r="F1723" i="5"/>
  <c r="R1832" i="5"/>
  <c r="J1832" i="5"/>
  <c r="I1832" i="5"/>
  <c r="H1832" i="5"/>
  <c r="F1832" i="5"/>
  <c r="I1547" i="5"/>
  <c r="H1547" i="5"/>
  <c r="F1547" i="5"/>
  <c r="R1547" i="5"/>
  <c r="J1547" i="5"/>
  <c r="I1810" i="5"/>
  <c r="R1810" i="5"/>
  <c r="J1810" i="5"/>
  <c r="H1810" i="5"/>
  <c r="F1810" i="5"/>
  <c r="J1429" i="5"/>
  <c r="I1429" i="5"/>
  <c r="H1429" i="5"/>
  <c r="R1429" i="5"/>
  <c r="F1429" i="5"/>
  <c r="I1619" i="5"/>
  <c r="H1619" i="5"/>
  <c r="F1619" i="5"/>
  <c r="R1619" i="5"/>
  <c r="J1619" i="5"/>
  <c r="I1587" i="5"/>
  <c r="H1587" i="5"/>
  <c r="F1587" i="5"/>
  <c r="R1587" i="5"/>
  <c r="J1587" i="5"/>
  <c r="I1555" i="5"/>
  <c r="H1555" i="5"/>
  <c r="F1555" i="5"/>
  <c r="R1555" i="5"/>
  <c r="J1555" i="5"/>
  <c r="R1533" i="5"/>
  <c r="J1533" i="5"/>
  <c r="H1533" i="5"/>
  <c r="I1533" i="5"/>
  <c r="F1533" i="5"/>
  <c r="H1440" i="5"/>
  <c r="F1440" i="5"/>
  <c r="I1440" i="5"/>
  <c r="J1440" i="5"/>
  <c r="R1440" i="5"/>
  <c r="R1505" i="5"/>
  <c r="J1505" i="5"/>
  <c r="H1505" i="5"/>
  <c r="F1505" i="5"/>
  <c r="I1505" i="5"/>
  <c r="I1343" i="5"/>
  <c r="F1343" i="5"/>
  <c r="R1343" i="5"/>
  <c r="J1343" i="5"/>
  <c r="H1343" i="5"/>
  <c r="H1223" i="5"/>
  <c r="J1223" i="5"/>
  <c r="R1223" i="5"/>
  <c r="I1223" i="5"/>
  <c r="F1223" i="5"/>
  <c r="R1616" i="5"/>
  <c r="J1616" i="5"/>
  <c r="I1616" i="5"/>
  <c r="H1616" i="5"/>
  <c r="F1616" i="5"/>
  <c r="H1247" i="5"/>
  <c r="I1247" i="5"/>
  <c r="F1247" i="5"/>
  <c r="R1247" i="5"/>
  <c r="J1247" i="5"/>
  <c r="H1460" i="5"/>
  <c r="F1460" i="5"/>
  <c r="J1460" i="5"/>
  <c r="I1460" i="5"/>
  <c r="R1460" i="5"/>
  <c r="R1750" i="5"/>
  <c r="I1750" i="5"/>
  <c r="J1750" i="5"/>
  <c r="H1750" i="5"/>
  <c r="F1750" i="5"/>
  <c r="H1251" i="5"/>
  <c r="R1251" i="5"/>
  <c r="J1251" i="5"/>
  <c r="I1251" i="5"/>
  <c r="F1251" i="5"/>
  <c r="R1568" i="5"/>
  <c r="J1568" i="5"/>
  <c r="I1568" i="5"/>
  <c r="H1568" i="5"/>
  <c r="F1568" i="5"/>
  <c r="H1060" i="5"/>
  <c r="F1060" i="5"/>
  <c r="R1060" i="5"/>
  <c r="I1060" i="5"/>
  <c r="J1060" i="5"/>
  <c r="I1315" i="5"/>
  <c r="H1315" i="5"/>
  <c r="R1315" i="5"/>
  <c r="J1315" i="5"/>
  <c r="F1315" i="5"/>
  <c r="I1283" i="5"/>
  <c r="H1283" i="5"/>
  <c r="R1283" i="5"/>
  <c r="J1283" i="5"/>
  <c r="F1283" i="5"/>
  <c r="I1484" i="5"/>
  <c r="H1484" i="5"/>
  <c r="F1484" i="5"/>
  <c r="J1484" i="5"/>
  <c r="R1484" i="5"/>
  <c r="J1180" i="5"/>
  <c r="I1180" i="5"/>
  <c r="R1180" i="5"/>
  <c r="H1180" i="5"/>
  <c r="F1180" i="5"/>
  <c r="H1020" i="5"/>
  <c r="F1020" i="5"/>
  <c r="R1020" i="5"/>
  <c r="J1020" i="5"/>
  <c r="I1020" i="5"/>
  <c r="J1097" i="5"/>
  <c r="I1097" i="5"/>
  <c r="H1097" i="5"/>
  <c r="R1097" i="5"/>
  <c r="F1097" i="5"/>
  <c r="I673" i="5"/>
  <c r="H673" i="5"/>
  <c r="F673" i="5"/>
  <c r="X673" i="5"/>
  <c r="R673" i="5"/>
  <c r="J673" i="5"/>
  <c r="I641" i="5"/>
  <c r="H641" i="5"/>
  <c r="F641" i="5"/>
  <c r="R641" i="5"/>
  <c r="J641" i="5"/>
  <c r="I609" i="5"/>
  <c r="H609" i="5"/>
  <c r="F609" i="5"/>
  <c r="R609" i="5"/>
  <c r="J609" i="5"/>
  <c r="R671" i="5"/>
  <c r="J671" i="5"/>
  <c r="I671" i="5"/>
  <c r="H671" i="5"/>
  <c r="F671" i="5"/>
  <c r="R663" i="5"/>
  <c r="J663" i="5"/>
  <c r="I663" i="5"/>
  <c r="H663" i="5"/>
  <c r="F663" i="5"/>
  <c r="R655" i="5"/>
  <c r="J655" i="5"/>
  <c r="I655" i="5"/>
  <c r="H655" i="5"/>
  <c r="F655" i="5"/>
  <c r="X647" i="5"/>
  <c r="R647" i="5"/>
  <c r="J647" i="5"/>
  <c r="I647" i="5"/>
  <c r="H647" i="5"/>
  <c r="F647" i="5"/>
  <c r="R639" i="5"/>
  <c r="J639" i="5"/>
  <c r="I639" i="5"/>
  <c r="H639" i="5"/>
  <c r="F639" i="5"/>
  <c r="R631" i="5"/>
  <c r="J631" i="5"/>
  <c r="I631" i="5"/>
  <c r="H631" i="5"/>
  <c r="F631" i="5"/>
  <c r="X623" i="5"/>
  <c r="R623" i="5"/>
  <c r="J623" i="5"/>
  <c r="I623" i="5"/>
  <c r="H623" i="5"/>
  <c r="F623"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2432" i="5"/>
  <c r="J2432" i="5"/>
  <c r="I2432" i="5"/>
  <c r="H2432" i="5"/>
  <c r="F2432" i="5"/>
  <c r="I2423" i="5"/>
  <c r="H2423" i="5"/>
  <c r="F2423" i="5"/>
  <c r="R2423" i="5"/>
  <c r="J2423" i="5"/>
  <c r="J2216" i="5"/>
  <c r="R2216" i="5"/>
  <c r="I2216" i="5"/>
  <c r="H2216" i="5"/>
  <c r="F2216" i="5"/>
  <c r="I2159" i="5"/>
  <c r="H2159" i="5"/>
  <c r="F2159" i="5"/>
  <c r="J2159" i="5"/>
  <c r="R2159" i="5"/>
  <c r="I2143" i="5"/>
  <c r="H2143" i="5"/>
  <c r="F2143" i="5"/>
  <c r="R2143" i="5"/>
  <c r="J2143" i="5"/>
  <c r="R1955" i="5"/>
  <c r="J1955" i="5"/>
  <c r="I1955" i="5"/>
  <c r="H1955" i="5"/>
  <c r="F1955" i="5"/>
  <c r="R1951" i="5"/>
  <c r="J1951" i="5"/>
  <c r="I1951" i="5"/>
  <c r="H1951" i="5"/>
  <c r="F1951" i="5"/>
  <c r="F1809" i="5"/>
  <c r="R1809" i="5"/>
  <c r="J1809" i="5"/>
  <c r="I1809" i="5"/>
  <c r="H1809" i="5"/>
  <c r="H1807" i="5"/>
  <c r="F1807" i="5"/>
  <c r="R1807" i="5"/>
  <c r="J1807" i="5"/>
  <c r="I1807" i="5"/>
  <c r="I1736" i="5"/>
  <c r="R1736" i="5"/>
  <c r="J1736" i="5"/>
  <c r="H1736" i="5"/>
  <c r="F1736" i="5"/>
  <c r="R1715" i="5"/>
  <c r="J1715" i="5"/>
  <c r="I1715" i="5"/>
  <c r="H1715" i="5"/>
  <c r="F1715" i="5"/>
  <c r="H2455" i="5"/>
  <c r="I2455" i="5"/>
  <c r="F2455" i="5"/>
  <c r="R2455" i="5"/>
  <c r="J2455" i="5"/>
  <c r="I1623" i="5"/>
  <c r="H1623" i="5"/>
  <c r="F1623" i="5"/>
  <c r="R1623" i="5"/>
  <c r="J1623" i="5"/>
  <c r="I1516" i="5"/>
  <c r="H1516" i="5"/>
  <c r="F1516" i="5"/>
  <c r="J1516" i="5"/>
  <c r="R1516" i="5"/>
  <c r="F1390" i="5"/>
  <c r="R1390" i="5"/>
  <c r="J1390" i="5"/>
  <c r="I1390" i="5"/>
  <c r="H1390" i="5"/>
  <c r="H1404" i="5"/>
  <c r="R1404" i="5"/>
  <c r="J1404" i="5"/>
  <c r="I1404" i="5"/>
  <c r="F1404" i="5"/>
  <c r="F1354" i="5"/>
  <c r="R1354" i="5"/>
  <c r="I1354" i="5"/>
  <c r="H1354" i="5"/>
  <c r="J1354" i="5"/>
  <c r="H1183" i="5"/>
  <c r="I1183" i="5"/>
  <c r="F1183" i="5"/>
  <c r="X1183" i="5"/>
  <c r="R1183" i="5"/>
  <c r="J1183" i="5"/>
  <c r="I1263" i="5"/>
  <c r="H1263" i="5"/>
  <c r="R1263" i="5"/>
  <c r="J1263" i="5"/>
  <c r="F1263" i="5"/>
  <c r="X1263" i="5"/>
  <c r="F1254" i="5"/>
  <c r="X1254" i="5"/>
  <c r="R1254" i="5"/>
  <c r="J1254" i="5"/>
  <c r="I1254" i="5"/>
  <c r="H1254" i="5"/>
  <c r="H1036" i="5"/>
  <c r="F1036" i="5"/>
  <c r="X1036" i="5"/>
  <c r="R1036" i="5"/>
  <c r="J1036" i="5"/>
  <c r="I1036" i="5"/>
  <c r="H1167" i="5"/>
  <c r="R1167" i="5"/>
  <c r="J1167" i="5"/>
  <c r="F1167" i="5"/>
  <c r="I1167" i="5"/>
  <c r="X1167" i="5"/>
  <c r="I613" i="5"/>
  <c r="H613" i="5"/>
  <c r="F613" i="5"/>
  <c r="X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H2471" i="5"/>
  <c r="I2471" i="5"/>
  <c r="F2471" i="5"/>
  <c r="R2471" i="5"/>
  <c r="J2471" i="5"/>
  <c r="H2486" i="5"/>
  <c r="I2486" i="5"/>
  <c r="F2486" i="5"/>
  <c r="R2486" i="5"/>
  <c r="J2486" i="5"/>
  <c r="F2402" i="5"/>
  <c r="I2402" i="5"/>
  <c r="H2402" i="5"/>
  <c r="R2402" i="5"/>
  <c r="J2402" i="5"/>
  <c r="H2478" i="5"/>
  <c r="I2478" i="5"/>
  <c r="F2478" i="5"/>
  <c r="R2478" i="5"/>
  <c r="J2478" i="5"/>
  <c r="H2490" i="5"/>
  <c r="F2490" i="5"/>
  <c r="I2490" i="5"/>
  <c r="R2490" i="5"/>
  <c r="J2490" i="5"/>
  <c r="H2343" i="5"/>
  <c r="F2343" i="5"/>
  <c r="R2343" i="5"/>
  <c r="J2343" i="5"/>
  <c r="I2343" i="5"/>
  <c r="H2335" i="5"/>
  <c r="F2335" i="5"/>
  <c r="R2335" i="5"/>
  <c r="I2335" i="5"/>
  <c r="J2335" i="5"/>
  <c r="J2328" i="5"/>
  <c r="I2328" i="5"/>
  <c r="H2328" i="5"/>
  <c r="R2328" i="5"/>
  <c r="F2328" i="5"/>
  <c r="I2283" i="5"/>
  <c r="R2283" i="5"/>
  <c r="J2283" i="5"/>
  <c r="H2283" i="5"/>
  <c r="F2283" i="5"/>
  <c r="H2250" i="5"/>
  <c r="F2250" i="5"/>
  <c r="R2250" i="5"/>
  <c r="I2250" i="5"/>
  <c r="J2250" i="5"/>
  <c r="I2167" i="5"/>
  <c r="H2167" i="5"/>
  <c r="F2167" i="5"/>
  <c r="R2167" i="5"/>
  <c r="J2167" i="5"/>
  <c r="F2058" i="5"/>
  <c r="R2058" i="5"/>
  <c r="J2058" i="5"/>
  <c r="I2058" i="5"/>
  <c r="H2058" i="5"/>
  <c r="H2211" i="5"/>
  <c r="R2211" i="5"/>
  <c r="J2211" i="5"/>
  <c r="I2211" i="5"/>
  <c r="F2211" i="5"/>
  <c r="J2120" i="5"/>
  <c r="I2120" i="5"/>
  <c r="H2120" i="5"/>
  <c r="R2120" i="5"/>
  <c r="F2120" i="5"/>
  <c r="I2095" i="5"/>
  <c r="H2095" i="5"/>
  <c r="F2095" i="5"/>
  <c r="R2095" i="5"/>
  <c r="J2095" i="5"/>
  <c r="I2175" i="5"/>
  <c r="H2175" i="5"/>
  <c r="F2175" i="5"/>
  <c r="R2175" i="5"/>
  <c r="J2175" i="5"/>
  <c r="I1946" i="5"/>
  <c r="H1946" i="5"/>
  <c r="F1946" i="5"/>
  <c r="R1946" i="5"/>
  <c r="J1946" i="5"/>
  <c r="F1860" i="5"/>
  <c r="R1860" i="5"/>
  <c r="J1860" i="5"/>
  <c r="I1860" i="5"/>
  <c r="H1860" i="5"/>
  <c r="I1853" i="5"/>
  <c r="H1853" i="5"/>
  <c r="F1853" i="5"/>
  <c r="R1853" i="5"/>
  <c r="J1853" i="5"/>
  <c r="I1930" i="5"/>
  <c r="H1930" i="5"/>
  <c r="F1930" i="5"/>
  <c r="R1930" i="5"/>
  <c r="J1930" i="5"/>
  <c r="I1918" i="5"/>
  <c r="H1918" i="5"/>
  <c r="F1918" i="5"/>
  <c r="R1918" i="5"/>
  <c r="J1918" i="5"/>
  <c r="R1834" i="5"/>
  <c r="I1834" i="5"/>
  <c r="F1834" i="5"/>
  <c r="J1834" i="5"/>
  <c r="H1834" i="5"/>
  <c r="H1791" i="5"/>
  <c r="F1791" i="5"/>
  <c r="R1791" i="5"/>
  <c r="J1791" i="5"/>
  <c r="I1791" i="5"/>
  <c r="I1814" i="5"/>
  <c r="H1814" i="5"/>
  <c r="F1814" i="5"/>
  <c r="J1814" i="5"/>
  <c r="R1814" i="5"/>
  <c r="R1982" i="5"/>
  <c r="J1982" i="5"/>
  <c r="I1982" i="5"/>
  <c r="H1982" i="5"/>
  <c r="F1982" i="5"/>
  <c r="R2002" i="5"/>
  <c r="J2002" i="5"/>
  <c r="I2002" i="5"/>
  <c r="H2002" i="5"/>
  <c r="F2002" i="5"/>
  <c r="I1746" i="5"/>
  <c r="R1746" i="5"/>
  <c r="J1746" i="5"/>
  <c r="H1746" i="5"/>
  <c r="F1746" i="5"/>
  <c r="R2014" i="5"/>
  <c r="J2014" i="5"/>
  <c r="I2014" i="5"/>
  <c r="H2014" i="5"/>
  <c r="F2014" i="5"/>
  <c r="R1639" i="5"/>
  <c r="J1639" i="5"/>
  <c r="I1639" i="5"/>
  <c r="H1639" i="5"/>
  <c r="F1639" i="5"/>
  <c r="X1639" i="5"/>
  <c r="R1858" i="5"/>
  <c r="J1858" i="5"/>
  <c r="I1858" i="5"/>
  <c r="H1858" i="5"/>
  <c r="F1858" i="5"/>
  <c r="R1731" i="5"/>
  <c r="J1731" i="5"/>
  <c r="I1731" i="5"/>
  <c r="H1731" i="5"/>
  <c r="F1731" i="5"/>
  <c r="J1417" i="5"/>
  <c r="I1417" i="5"/>
  <c r="R1417" i="5"/>
  <c r="H1417" i="5"/>
  <c r="F1417" i="5"/>
  <c r="X1417" i="5"/>
  <c r="R1734" i="5"/>
  <c r="J1734" i="5"/>
  <c r="I1734" i="5"/>
  <c r="H1734" i="5"/>
  <c r="F1734" i="5"/>
  <c r="J1437" i="5"/>
  <c r="I1437" i="5"/>
  <c r="H1437" i="5"/>
  <c r="F1437" i="5"/>
  <c r="X1437" i="5"/>
  <c r="R1437" i="5"/>
  <c r="I1607" i="5"/>
  <c r="H1607" i="5"/>
  <c r="F1607" i="5"/>
  <c r="R1607" i="5"/>
  <c r="J1607" i="5"/>
  <c r="X1607" i="5"/>
  <c r="I1575" i="5"/>
  <c r="H1575" i="5"/>
  <c r="F1575" i="5"/>
  <c r="R1575" i="5"/>
  <c r="J1575" i="5"/>
  <c r="X1575" i="5"/>
  <c r="F1358" i="5"/>
  <c r="R1358" i="5"/>
  <c r="X1358" i="5"/>
  <c r="J1358" i="5"/>
  <c r="H1358" i="5"/>
  <c r="I1358" i="5"/>
  <c r="R1340" i="5"/>
  <c r="F1340" i="5"/>
  <c r="X1340" i="5"/>
  <c r="H1340" i="5"/>
  <c r="J1340" i="5"/>
  <c r="I1340" i="5"/>
  <c r="I1500" i="5"/>
  <c r="H1500" i="5"/>
  <c r="F1500" i="5"/>
  <c r="J1500" i="5"/>
  <c r="R1500" i="5"/>
  <c r="F1362" i="5"/>
  <c r="R1362" i="5"/>
  <c r="I1362" i="5"/>
  <c r="H1362" i="5"/>
  <c r="X1362" i="5"/>
  <c r="J1362" i="5"/>
  <c r="F1382" i="5"/>
  <c r="R1382" i="5"/>
  <c r="J1382" i="5"/>
  <c r="I1382" i="5"/>
  <c r="X1382" i="5"/>
  <c r="H1382" i="5"/>
  <c r="H1191" i="5"/>
  <c r="X1191" i="5"/>
  <c r="J1191" i="5"/>
  <c r="F1191" i="5"/>
  <c r="I1191" i="5"/>
  <c r="R1191" i="5"/>
  <c r="J1441" i="5"/>
  <c r="H1441" i="5"/>
  <c r="F1441" i="5"/>
  <c r="X1441" i="5"/>
  <c r="R1441" i="5"/>
  <c r="I1441" i="5"/>
  <c r="R1141" i="5"/>
  <c r="H1141" i="5"/>
  <c r="F1141" i="5"/>
  <c r="X1141" i="5"/>
  <c r="I1141" i="5"/>
  <c r="J1141" i="5"/>
  <c r="R1388" i="5"/>
  <c r="J1388" i="5"/>
  <c r="I1388" i="5"/>
  <c r="H1388" i="5"/>
  <c r="F1388" i="5"/>
  <c r="X1388" i="5"/>
  <c r="I1311" i="5"/>
  <c r="H1311" i="5"/>
  <c r="R1311" i="5"/>
  <c r="J1311" i="5"/>
  <c r="F1311" i="5"/>
  <c r="X1311" i="5"/>
  <c r="I1279" i="5"/>
  <c r="H1279" i="5"/>
  <c r="R1279" i="5"/>
  <c r="J1279" i="5"/>
  <c r="F1279" i="5"/>
  <c r="X1279" i="5"/>
  <c r="R1600" i="5"/>
  <c r="J1600" i="5"/>
  <c r="I1600" i="5"/>
  <c r="H1600" i="5"/>
  <c r="F1600" i="5"/>
  <c r="F1170" i="5"/>
  <c r="X1170" i="5"/>
  <c r="J1170" i="5"/>
  <c r="I1170" i="5"/>
  <c r="H1170" i="5"/>
  <c r="R1170" i="5"/>
  <c r="H1104" i="5"/>
  <c r="F1104" i="5"/>
  <c r="X1104" i="5"/>
  <c r="R1104" i="5"/>
  <c r="I1104" i="5"/>
  <c r="J1104" i="5"/>
  <c r="H1040" i="5"/>
  <c r="F1040" i="5"/>
  <c r="X1040" i="5"/>
  <c r="R1040" i="5"/>
  <c r="I1040" i="5"/>
  <c r="J1040" i="5"/>
  <c r="F1258" i="5"/>
  <c r="X1258" i="5"/>
  <c r="R1258" i="5"/>
  <c r="J1258" i="5"/>
  <c r="I1258" i="5"/>
  <c r="H1258" i="5"/>
  <c r="H1068" i="5"/>
  <c r="F1068" i="5"/>
  <c r="X1068" i="5"/>
  <c r="R1068" i="5"/>
  <c r="J1068" i="5"/>
  <c r="I1068" i="5"/>
  <c r="J1188" i="5"/>
  <c r="I1188" i="5"/>
  <c r="H1188" i="5"/>
  <c r="F1188" i="5"/>
  <c r="X1188" i="5"/>
  <c r="R1188" i="5"/>
  <c r="I1144" i="5"/>
  <c r="R1144" i="5"/>
  <c r="J1144" i="5"/>
  <c r="H1144" i="5"/>
  <c r="F1144" i="5"/>
  <c r="X1144" i="5"/>
  <c r="I661" i="5"/>
  <c r="H661" i="5"/>
  <c r="F661" i="5"/>
  <c r="R661" i="5"/>
  <c r="J661"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F44" i="6"/>
  <c r="F34" i="6"/>
  <c r="F39" i="6"/>
  <c r="F65" i="6"/>
  <c r="F49" i="6"/>
  <c r="F29" i="6"/>
  <c r="F2430" i="5"/>
  <c r="R2430" i="5"/>
  <c r="J2430" i="5"/>
  <c r="I2430" i="5"/>
  <c r="H2430" i="5"/>
  <c r="H2435" i="5"/>
  <c r="I2435" i="5"/>
  <c r="F2435" i="5"/>
  <c r="R2435" i="5"/>
  <c r="J2435" i="5"/>
  <c r="J2496" i="5"/>
  <c r="I2496" i="5"/>
  <c r="H2496" i="5"/>
  <c r="R2496" i="5"/>
  <c r="F2496" i="5"/>
  <c r="I2415" i="5"/>
  <c r="H2415" i="5"/>
  <c r="F2415" i="5"/>
  <c r="R2415" i="5"/>
  <c r="J2415" i="5"/>
  <c r="H2391" i="5"/>
  <c r="R2391" i="5"/>
  <c r="J2391" i="5"/>
  <c r="I2391" i="5"/>
  <c r="F2391" i="5"/>
  <c r="F2352" i="5"/>
  <c r="R2352" i="5"/>
  <c r="J2352" i="5"/>
  <c r="I2352" i="5"/>
  <c r="H2352" i="5"/>
  <c r="H2377" i="5"/>
  <c r="F2377" i="5"/>
  <c r="J2377" i="5"/>
  <c r="I2377" i="5"/>
  <c r="R2377" i="5"/>
  <c r="H2361" i="5"/>
  <c r="F2361" i="5"/>
  <c r="J2361" i="5"/>
  <c r="I2361" i="5"/>
  <c r="R2361" i="5"/>
  <c r="R2275" i="5"/>
  <c r="J2275" i="5"/>
  <c r="H2275" i="5"/>
  <c r="I2275" i="5"/>
  <c r="F2275" i="5"/>
  <c r="J2384" i="5"/>
  <c r="I2384" i="5"/>
  <c r="R2384" i="5"/>
  <c r="H2384" i="5"/>
  <c r="F2384" i="5"/>
  <c r="H2230" i="5"/>
  <c r="F2230" i="5"/>
  <c r="R2230" i="5"/>
  <c r="J2230" i="5"/>
  <c r="I2230" i="5"/>
  <c r="J2231" i="5"/>
  <c r="I2231" i="5"/>
  <c r="H2231" i="5"/>
  <c r="F2231" i="5"/>
  <c r="R2231" i="5"/>
  <c r="J2183" i="5"/>
  <c r="I2183" i="5"/>
  <c r="H2183" i="5"/>
  <c r="F2183" i="5"/>
  <c r="R2183" i="5"/>
  <c r="I2163" i="5"/>
  <c r="H2163" i="5"/>
  <c r="F2163" i="5"/>
  <c r="R2163" i="5"/>
  <c r="J2163" i="5"/>
  <c r="F2106" i="5"/>
  <c r="I2106" i="5"/>
  <c r="H2106" i="5"/>
  <c r="R2106" i="5"/>
  <c r="J2106" i="5"/>
  <c r="F2090" i="5"/>
  <c r="X2090" i="5"/>
  <c r="I2090" i="5"/>
  <c r="H2090" i="5"/>
  <c r="R2090" i="5"/>
  <c r="J2090" i="5"/>
  <c r="I2147" i="5"/>
  <c r="H2147" i="5"/>
  <c r="F2147" i="5"/>
  <c r="R2147" i="5"/>
  <c r="J2147" i="5"/>
  <c r="R2144" i="5"/>
  <c r="J2144" i="5"/>
  <c r="I2144" i="5"/>
  <c r="H2144" i="5"/>
  <c r="F2144" i="5"/>
  <c r="I2107" i="5"/>
  <c r="H2107" i="5"/>
  <c r="F2107" i="5"/>
  <c r="R2107" i="5"/>
  <c r="J2107" i="5"/>
  <c r="X2107" i="5"/>
  <c r="R2068" i="5"/>
  <c r="J2068" i="5"/>
  <c r="H2068" i="5"/>
  <c r="F2068" i="5"/>
  <c r="I2068" i="5"/>
  <c r="I2049" i="5"/>
  <c r="H2049" i="5"/>
  <c r="F2049" i="5"/>
  <c r="R2049" i="5"/>
  <c r="J2049" i="5"/>
  <c r="R1962" i="5"/>
  <c r="J1962" i="5"/>
  <c r="I1962" i="5"/>
  <c r="H1962" i="5"/>
  <c r="F1962" i="5"/>
  <c r="F1856" i="5"/>
  <c r="J1856" i="5"/>
  <c r="H1856" i="5"/>
  <c r="R1856" i="5"/>
  <c r="I1856" i="5"/>
  <c r="I1869" i="5"/>
  <c r="H1869" i="5"/>
  <c r="F1869" i="5"/>
  <c r="R1869" i="5"/>
  <c r="J1869" i="5"/>
  <c r="I1849" i="5"/>
  <c r="H1849" i="5"/>
  <c r="F1849" i="5"/>
  <c r="R1849" i="5"/>
  <c r="J1849" i="5"/>
  <c r="I1829" i="5"/>
  <c r="F1829" i="5"/>
  <c r="X1829" i="5"/>
  <c r="R1829" i="5"/>
  <c r="J1829" i="5"/>
  <c r="H1829" i="5"/>
  <c r="H1787" i="5"/>
  <c r="F1787" i="5"/>
  <c r="R1787" i="5"/>
  <c r="J1787" i="5"/>
  <c r="I1787" i="5"/>
  <c r="I1922" i="5"/>
  <c r="H1922" i="5"/>
  <c r="F1922" i="5"/>
  <c r="R1922" i="5"/>
  <c r="J1922" i="5"/>
  <c r="X1922" i="5"/>
  <c r="X1896" i="5"/>
  <c r="J1896" i="5"/>
  <c r="R1896" i="5"/>
  <c r="I1896" i="5"/>
  <c r="H1896" i="5"/>
  <c r="F1896" i="5"/>
  <c r="R1743" i="5"/>
  <c r="X1743" i="5"/>
  <c r="J1743" i="5"/>
  <c r="I1743" i="5"/>
  <c r="F1743" i="5"/>
  <c r="H1743" i="5"/>
  <c r="I1740" i="5"/>
  <c r="F1740" i="5"/>
  <c r="R1740" i="5"/>
  <c r="H1740" i="5"/>
  <c r="J1740" i="5"/>
  <c r="I1730" i="5"/>
  <c r="H1730" i="5"/>
  <c r="F1730" i="5"/>
  <c r="X1730" i="5"/>
  <c r="R1730" i="5"/>
  <c r="J1730" i="5"/>
  <c r="I1714" i="5"/>
  <c r="H1714" i="5"/>
  <c r="F1714" i="5"/>
  <c r="R1714" i="5"/>
  <c r="J1714" i="5"/>
  <c r="I1698" i="5"/>
  <c r="H1698" i="5"/>
  <c r="F1698" i="5"/>
  <c r="R1698" i="5"/>
  <c r="J1698" i="5"/>
  <c r="I1682" i="5"/>
  <c r="H1682" i="5"/>
  <c r="F1682" i="5"/>
  <c r="X1682" i="5"/>
  <c r="R1682" i="5"/>
  <c r="J1682" i="5"/>
  <c r="I1666" i="5"/>
  <c r="H1666" i="5"/>
  <c r="F1666" i="5"/>
  <c r="R1666" i="5"/>
  <c r="J1666" i="5"/>
  <c r="I1650" i="5"/>
  <c r="H1650" i="5"/>
  <c r="F1650" i="5"/>
  <c r="R1650" i="5"/>
  <c r="J1650" i="5"/>
  <c r="I1634" i="5"/>
  <c r="H1634" i="5"/>
  <c r="F1634" i="5"/>
  <c r="R1634" i="5"/>
  <c r="J1634" i="5"/>
  <c r="F1618" i="5"/>
  <c r="R1618" i="5"/>
  <c r="J1618" i="5"/>
  <c r="I1618" i="5"/>
  <c r="H1618" i="5"/>
  <c r="F1602" i="5"/>
  <c r="X1602" i="5"/>
  <c r="R1602" i="5"/>
  <c r="J1602" i="5"/>
  <c r="I1602" i="5"/>
  <c r="H1602" i="5"/>
  <c r="F1586" i="5"/>
  <c r="R1586" i="5"/>
  <c r="J1586" i="5"/>
  <c r="I1586" i="5"/>
  <c r="H1586" i="5"/>
  <c r="F1570" i="5"/>
  <c r="X1570" i="5"/>
  <c r="R1570" i="5"/>
  <c r="J1570" i="5"/>
  <c r="I1570" i="5"/>
  <c r="H1570" i="5"/>
  <c r="F1554" i="5"/>
  <c r="X1554" i="5"/>
  <c r="R1554" i="5"/>
  <c r="J1554" i="5"/>
  <c r="I1554" i="5"/>
  <c r="H1554" i="5"/>
  <c r="R1850" i="5"/>
  <c r="J1850" i="5"/>
  <c r="I1850" i="5"/>
  <c r="H1850" i="5"/>
  <c r="F1850" i="5"/>
  <c r="R1643" i="5"/>
  <c r="J1643" i="5"/>
  <c r="I1643" i="5"/>
  <c r="H1643" i="5"/>
  <c r="F1643" i="5"/>
  <c r="X1643" i="5"/>
  <c r="H1767" i="5"/>
  <c r="F1767" i="5"/>
  <c r="R1767" i="5"/>
  <c r="J1767" i="5"/>
  <c r="I1767" i="5"/>
  <c r="R1695" i="5"/>
  <c r="J1695" i="5"/>
  <c r="I1695" i="5"/>
  <c r="H1695" i="5"/>
  <c r="F1695" i="5"/>
  <c r="X1695" i="5"/>
  <c r="R1631" i="5"/>
  <c r="J1631" i="5"/>
  <c r="I1631" i="5"/>
  <c r="H1631" i="5"/>
  <c r="F1631" i="5"/>
  <c r="J1760" i="5"/>
  <c r="I1760" i="5"/>
  <c r="H1760" i="5"/>
  <c r="X1760" i="5"/>
  <c r="R1760" i="5"/>
  <c r="F1760" i="5"/>
  <c r="R1683" i="5"/>
  <c r="J1683" i="5"/>
  <c r="I1683" i="5"/>
  <c r="H1683" i="5"/>
  <c r="F1683" i="5"/>
  <c r="X1683" i="5"/>
  <c r="I1540" i="5"/>
  <c r="H1540" i="5"/>
  <c r="F1540" i="5"/>
  <c r="R1540" i="5"/>
  <c r="J1540" i="5"/>
  <c r="J1433" i="5"/>
  <c r="I1433" i="5"/>
  <c r="H1433" i="5"/>
  <c r="R1433" i="5"/>
  <c r="F1433" i="5"/>
  <c r="X1433" i="5"/>
  <c r="J1425" i="5"/>
  <c r="I1425" i="5"/>
  <c r="H1425" i="5"/>
  <c r="R1425" i="5"/>
  <c r="F1425" i="5"/>
  <c r="X1425" i="5"/>
  <c r="I1595" i="5"/>
  <c r="H1595" i="5"/>
  <c r="F1595" i="5"/>
  <c r="R1595" i="5"/>
  <c r="J1595" i="5"/>
  <c r="I1563" i="5"/>
  <c r="H1563" i="5"/>
  <c r="F1563" i="5"/>
  <c r="R1563" i="5"/>
  <c r="J1563" i="5"/>
  <c r="X1563" i="5"/>
  <c r="H1472" i="5"/>
  <c r="F1472" i="5"/>
  <c r="X1472" i="5"/>
  <c r="I1472" i="5"/>
  <c r="R1472" i="5"/>
  <c r="J1472" i="5"/>
  <c r="H1444" i="5"/>
  <c r="F1444" i="5"/>
  <c r="X1444" i="5"/>
  <c r="J1444" i="5"/>
  <c r="I1444" i="5"/>
  <c r="R1444" i="5"/>
  <c r="F1415" i="5"/>
  <c r="R1415" i="5"/>
  <c r="J1415" i="5"/>
  <c r="I1415" i="5"/>
  <c r="X1415" i="5"/>
  <c r="H1415" i="5"/>
  <c r="I1359" i="5"/>
  <c r="H1359" i="5"/>
  <c r="X1359" i="5"/>
  <c r="R1359" i="5"/>
  <c r="F1359" i="5"/>
  <c r="J1359" i="5"/>
  <c r="H1420" i="5"/>
  <c r="X1420" i="5"/>
  <c r="R1420" i="5"/>
  <c r="F1420" i="5"/>
  <c r="J1420" i="5"/>
  <c r="I1420" i="5"/>
  <c r="R1576" i="5"/>
  <c r="J1576" i="5"/>
  <c r="I1576" i="5"/>
  <c r="H1576" i="5"/>
  <c r="F1576" i="5"/>
  <c r="X1576" i="5"/>
  <c r="H1428" i="5"/>
  <c r="X1428" i="5"/>
  <c r="R1428" i="5"/>
  <c r="F1428" i="5"/>
  <c r="J1428" i="5"/>
  <c r="I1428" i="5"/>
  <c r="H1159" i="5"/>
  <c r="X1159" i="5"/>
  <c r="J1159" i="5"/>
  <c r="R1159" i="5"/>
  <c r="I1159" i="5"/>
  <c r="F1159" i="5"/>
  <c r="X1150" i="5"/>
  <c r="H1150" i="5"/>
  <c r="F1150" i="5"/>
  <c r="R1150" i="5"/>
  <c r="I1150" i="5"/>
  <c r="J1150" i="5"/>
  <c r="H1239" i="5"/>
  <c r="R1239" i="5"/>
  <c r="J1239" i="5"/>
  <c r="I1239" i="5"/>
  <c r="F1239" i="5"/>
  <c r="X1239" i="5"/>
  <c r="H1175" i="5"/>
  <c r="R1175" i="5"/>
  <c r="J1175" i="5"/>
  <c r="I1175" i="5"/>
  <c r="F1175" i="5"/>
  <c r="X1175" i="5"/>
  <c r="R1556" i="5"/>
  <c r="J1556" i="5"/>
  <c r="I1556" i="5"/>
  <c r="H1556" i="5"/>
  <c r="F1556" i="5"/>
  <c r="X1556" i="5"/>
  <c r="H1076" i="5"/>
  <c r="F1076" i="5"/>
  <c r="X1076" i="5"/>
  <c r="R1076" i="5"/>
  <c r="I1076" i="5"/>
  <c r="J1076" i="5"/>
  <c r="I1307" i="5"/>
  <c r="H1307" i="5"/>
  <c r="R1307" i="5"/>
  <c r="J1307" i="5"/>
  <c r="F1307" i="5"/>
  <c r="X1307" i="5"/>
  <c r="I1275" i="5"/>
  <c r="H1275" i="5"/>
  <c r="R1275" i="5"/>
  <c r="J1275" i="5"/>
  <c r="F1275" i="5"/>
  <c r="X1275" i="5"/>
  <c r="J1457" i="5"/>
  <c r="H1457" i="5"/>
  <c r="F1457" i="5"/>
  <c r="X1457" i="5"/>
  <c r="R1457" i="5"/>
  <c r="I1457" i="5"/>
  <c r="F1334" i="5"/>
  <c r="X1334" i="5"/>
  <c r="R1334" i="5"/>
  <c r="J1334" i="5"/>
  <c r="I1334" i="5"/>
  <c r="H1334" i="5"/>
  <c r="F1326" i="5"/>
  <c r="X1326" i="5"/>
  <c r="R1326" i="5"/>
  <c r="J1326" i="5"/>
  <c r="I1326" i="5"/>
  <c r="H1326" i="5"/>
  <c r="F1318" i="5"/>
  <c r="X1318" i="5"/>
  <c r="R1318" i="5"/>
  <c r="J1318" i="5"/>
  <c r="I1318" i="5"/>
  <c r="H1318" i="5"/>
  <c r="F1310" i="5"/>
  <c r="X1310" i="5"/>
  <c r="R1310" i="5"/>
  <c r="J1310" i="5"/>
  <c r="I1310" i="5"/>
  <c r="H1310" i="5"/>
  <c r="F1302" i="5"/>
  <c r="X1302" i="5"/>
  <c r="R1302" i="5"/>
  <c r="J1302" i="5"/>
  <c r="I1302" i="5"/>
  <c r="H1302" i="5"/>
  <c r="F1294" i="5"/>
  <c r="X1294" i="5"/>
  <c r="R1294" i="5"/>
  <c r="J1294" i="5"/>
  <c r="I1294" i="5"/>
  <c r="H1294" i="5"/>
  <c r="F1286" i="5"/>
  <c r="X1286" i="5"/>
  <c r="R1286" i="5"/>
  <c r="J1286" i="5"/>
  <c r="I1286" i="5"/>
  <c r="H1286" i="5"/>
  <c r="F1278" i="5"/>
  <c r="X1278" i="5"/>
  <c r="R1278" i="5"/>
  <c r="J1278" i="5"/>
  <c r="I1278" i="5"/>
  <c r="H1278" i="5"/>
  <c r="F1270" i="5"/>
  <c r="X1270" i="5"/>
  <c r="R1270" i="5"/>
  <c r="J1270" i="5"/>
  <c r="I1270" i="5"/>
  <c r="H1270" i="5"/>
  <c r="F1262" i="5"/>
  <c r="X1262" i="5"/>
  <c r="R1262" i="5"/>
  <c r="J1262" i="5"/>
  <c r="I1262" i="5"/>
  <c r="H1262" i="5"/>
  <c r="J1021" i="5"/>
  <c r="I1021" i="5"/>
  <c r="H1021" i="5"/>
  <c r="X1021" i="5"/>
  <c r="F1021" i="5"/>
  <c r="R1021" i="5"/>
  <c r="I1347" i="5"/>
  <c r="X1347" i="5"/>
  <c r="R1347" i="5"/>
  <c r="J1347" i="5"/>
  <c r="H1347" i="5"/>
  <c r="F1347" i="5"/>
  <c r="R1153" i="5"/>
  <c r="J1153" i="5"/>
  <c r="I1153" i="5"/>
  <c r="H1153" i="5"/>
  <c r="X1153" i="5"/>
  <c r="F1153" i="5"/>
  <c r="I649" i="5"/>
  <c r="H649" i="5"/>
  <c r="F649" i="5"/>
  <c r="X649" i="5"/>
  <c r="R649" i="5"/>
  <c r="J649" i="5"/>
  <c r="I617" i="5"/>
  <c r="H617" i="5"/>
  <c r="F617" i="5"/>
  <c r="R617" i="5"/>
  <c r="J617" i="5"/>
  <c r="J703" i="5"/>
  <c r="I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S566" i="5"/>
  <c r="S412" i="5"/>
  <c r="S542" i="5"/>
  <c r="S482" i="5"/>
  <c r="S546" i="5"/>
  <c r="S563" i="5"/>
  <c r="S459" i="5"/>
  <c r="S499" i="5"/>
  <c r="S455" i="5"/>
  <c r="S495" i="5"/>
  <c r="S508" i="5"/>
  <c r="S384" i="5"/>
  <c r="S523" i="5"/>
  <c r="S535" i="5"/>
  <c r="S476" i="5"/>
  <c r="S492" i="5"/>
  <c r="S456" i="5"/>
  <c r="S504" i="5"/>
  <c r="S483" i="5"/>
  <c r="S488" i="5"/>
  <c r="S590" i="5"/>
  <c r="S530" i="5"/>
  <c r="S480" i="5"/>
  <c r="S531" i="5"/>
  <c r="S399" i="5"/>
  <c r="S528" i="5"/>
  <c r="S516" i="5"/>
  <c r="S594" i="5"/>
  <c r="S507" i="5"/>
  <c r="S451" i="5"/>
  <c r="S582" i="5"/>
  <c r="S500" i="5"/>
  <c r="S512" i="5"/>
  <c r="S503" i="5"/>
  <c r="S478" i="5"/>
  <c r="S514" i="5"/>
  <c r="S558" i="5"/>
  <c r="S387" i="5"/>
  <c r="S559" i="5"/>
  <c r="S487" i="5"/>
  <c r="S551" i="5"/>
  <c r="S519" i="5"/>
  <c r="S547" i="5"/>
  <c r="S544" i="5"/>
  <c r="S526" i="5"/>
  <c r="S379" i="5"/>
  <c r="S540" i="5"/>
  <c r="S520" i="5"/>
  <c r="S550" i="5"/>
  <c r="S536" i="5"/>
  <c r="S498" i="5"/>
  <c r="S484" i="5"/>
  <c r="S471" i="5"/>
  <c r="S515" i="5"/>
  <c r="S555" i="5"/>
  <c r="S570" i="5"/>
  <c r="S527" i="5"/>
  <c r="S381" i="5"/>
  <c r="X589" i="5"/>
  <c r="X597" i="5"/>
  <c r="S597" i="5"/>
  <c r="X505" i="5"/>
  <c r="S599" i="5"/>
  <c r="X465" i="5"/>
  <c r="X462" i="5"/>
  <c r="X493" i="5"/>
  <c r="X611" i="5"/>
  <c r="S611" i="5"/>
  <c r="X398" i="5"/>
  <c r="S601" i="5"/>
  <c r="X402" i="5"/>
  <c r="X466" i="5"/>
  <c r="X486" i="5"/>
  <c r="X427" i="5"/>
  <c r="X472" i="5"/>
  <c r="X407" i="5"/>
  <c r="X410" i="5"/>
  <c r="X522" i="5"/>
  <c r="X378" i="5"/>
  <c r="X567" i="5"/>
  <c r="X524" i="5"/>
  <c r="X496" i="5"/>
  <c r="X454" i="5"/>
  <c r="X406" i="5"/>
  <c r="X565" i="5"/>
  <c r="X517" i="5"/>
  <c r="X591" i="5"/>
  <c r="X411" i="5"/>
  <c r="X439" i="5"/>
  <c r="S600" i="5"/>
  <c r="X423" i="5"/>
  <c r="X403" i="5"/>
  <c r="X481" i="5"/>
  <c r="X569" i="5"/>
  <c r="X553" i="5"/>
  <c r="S382" i="5"/>
  <c r="X390" i="5"/>
  <c r="X475" i="5"/>
  <c r="X490" i="5"/>
  <c r="X537" i="5"/>
  <c r="X431" i="5"/>
  <c r="X395" i="5"/>
  <c r="S533" i="5"/>
  <c r="X485" i="5"/>
  <c r="X458" i="5"/>
  <c r="X513" i="5"/>
  <c r="X386" i="5"/>
  <c r="X545" i="5"/>
  <c r="X588" i="5"/>
  <c r="X391" i="5"/>
  <c r="S602" i="5"/>
  <c r="X430" i="5"/>
  <c r="X587" i="5"/>
  <c r="X450" i="5"/>
  <c r="X434" i="5"/>
  <c r="X549" i="5"/>
  <c r="X603" i="5"/>
  <c r="S603" i="5"/>
  <c r="X477" i="5"/>
  <c r="X394" i="5"/>
  <c r="X605" i="5"/>
  <c r="S605" i="5"/>
  <c r="X443" i="5"/>
  <c r="X422" i="5"/>
  <c r="X571" i="5"/>
  <c r="X418" i="5"/>
  <c r="X554" i="5"/>
  <c r="X607" i="5"/>
  <c r="S607" i="5"/>
  <c r="X426" i="5"/>
  <c r="X489" i="5"/>
  <c r="X501" i="5"/>
  <c r="X473" i="5"/>
  <c r="X442" i="5"/>
  <c r="X435" i="5"/>
  <c r="X556" i="5"/>
  <c r="X463" i="5"/>
  <c r="X593" i="5"/>
  <c r="X585" i="5"/>
  <c r="X419" i="5"/>
  <c r="X415" i="5"/>
  <c r="D19" i="6"/>
  <c r="D20" i="6"/>
  <c r="C2" i="6"/>
  <c r="B2" i="6"/>
  <c r="D21" i="6"/>
  <c r="D22" i="6"/>
  <c r="S430" i="5"/>
  <c r="S443" i="5"/>
  <c r="S419" i="5"/>
  <c r="S589" i="5"/>
  <c r="S521" i="5"/>
  <c r="S472" i="5"/>
  <c r="S596" i="5"/>
  <c r="S496" i="5"/>
  <c r="S591" i="5"/>
  <c r="S439" i="5"/>
  <c r="S403" i="5"/>
  <c r="S569" i="5"/>
  <c r="S553" i="5"/>
  <c r="S525" i="5"/>
  <c r="S469" i="5"/>
  <c r="S562" i="5"/>
  <c r="S394" i="5"/>
  <c r="S463" i="5"/>
  <c r="S477" i="5"/>
  <c r="S571" i="5"/>
  <c r="S579" i="5"/>
  <c r="S473" i="5"/>
  <c r="S576" i="5"/>
  <c r="S608" i="5"/>
  <c r="S465" i="5"/>
  <c r="S493" i="5"/>
  <c r="S398" i="5"/>
  <c r="S402" i="5"/>
  <c r="S467" i="5"/>
  <c r="S378" i="5"/>
  <c r="S517" i="5"/>
  <c r="S423" i="5"/>
  <c r="S475" i="5"/>
  <c r="S529" i="5"/>
  <c r="S458" i="5"/>
  <c r="S386" i="5"/>
  <c r="S534" i="5"/>
  <c r="S587" i="5"/>
  <c r="S554" i="5"/>
  <c r="S509" i="5"/>
  <c r="S522" i="5"/>
  <c r="S565" i="5"/>
  <c r="S447" i="5"/>
  <c r="S481" i="5"/>
  <c r="S592" i="5"/>
  <c r="S438" i="5"/>
  <c r="S545" i="5"/>
  <c r="S391" i="5"/>
  <c r="S450" i="5"/>
  <c r="S442" i="5"/>
  <c r="S415" i="5"/>
  <c r="S435" i="5"/>
  <c r="S414" i="5"/>
  <c r="S462" i="5"/>
  <c r="S502" i="5"/>
  <c r="S538" i="5"/>
  <c r="S486" i="5"/>
  <c r="S407" i="5"/>
  <c r="S410" i="5"/>
  <c r="S567" i="5"/>
  <c r="S578" i="5"/>
  <c r="S454" i="5"/>
  <c r="S595" i="5"/>
  <c r="S490" i="5"/>
  <c r="S431" i="5"/>
  <c r="S513" i="5"/>
  <c r="S418" i="5"/>
  <c r="S557" i="5"/>
  <c r="S556" i="5"/>
  <c r="S549" i="5"/>
  <c r="S581" i="5"/>
  <c r="S580" i="5"/>
  <c r="S411" i="5"/>
  <c r="S446" i="5"/>
  <c r="S537" i="5"/>
  <c r="S485" i="5"/>
  <c r="S541" i="5"/>
  <c r="S573" i="5"/>
  <c r="S426" i="5"/>
  <c r="S501" i="5"/>
  <c r="S460" i="5"/>
  <c r="S561" i="5"/>
  <c r="S422" i="5"/>
  <c r="S574" i="5"/>
  <c r="S505" i="5"/>
  <c r="S577" i="5"/>
  <c r="S466" i="5"/>
  <c r="S427" i="5"/>
  <c r="S518" i="5"/>
  <c r="S524" i="5"/>
  <c r="S406" i="5"/>
  <c r="S506" i="5"/>
  <c r="S390" i="5"/>
  <c r="S395" i="5"/>
  <c r="S609" i="5"/>
  <c r="S575" i="5"/>
  <c r="S497" i="5"/>
  <c r="S434" i="5"/>
  <c r="S474" i="5"/>
  <c r="S585" i="5"/>
  <c r="S583" i="5"/>
  <c r="S588" i="5"/>
  <c r="S489" i="5"/>
  <c r="S593" i="5"/>
  <c r="G68" i="6"/>
  <c r="G66" i="6"/>
  <c r="G67" i="6"/>
  <c r="H67" i="6" s="1"/>
  <c r="D67" i="6" s="1"/>
  <c r="G65" i="6"/>
  <c r="H65" i="6" s="1"/>
  <c r="D65" i="6" s="1"/>
  <c r="H44" i="6" l="1"/>
  <c r="D44" i="6" s="1"/>
  <c r="H36" i="6"/>
  <c r="D36" i="6" s="1"/>
  <c r="H46" i="6"/>
  <c r="D46" i="6" s="1"/>
  <c r="H41" i="6"/>
  <c r="D41" i="6" s="1"/>
  <c r="H34" i="6"/>
  <c r="D34" i="6" s="1"/>
  <c r="H49" i="6"/>
  <c r="D49" i="6" s="1"/>
  <c r="H31" i="6"/>
  <c r="D31" i="6" s="1"/>
  <c r="H29" i="6"/>
  <c r="D29" i="6" s="1"/>
  <c r="H39" i="6"/>
  <c r="D39" i="6" s="1"/>
  <c r="H752" i="5"/>
  <c r="I752" i="5"/>
  <c r="G752" i="5"/>
  <c r="J752" i="5"/>
  <c r="R752" i="5"/>
  <c r="F752" i="5"/>
  <c r="E752" i="5"/>
  <c r="X752" i="5" s="1"/>
  <c r="I753" i="5"/>
  <c r="F753" i="5"/>
  <c r="J753" i="5"/>
  <c r="G753" i="5"/>
  <c r="H753" i="5"/>
  <c r="R753" i="5"/>
  <c r="E753" i="5"/>
  <c r="X753" i="5" s="1"/>
  <c r="R754" i="5"/>
  <c r="G754" i="5"/>
  <c r="J754" i="5"/>
  <c r="I754" i="5"/>
  <c r="H754" i="5"/>
  <c r="F754" i="5"/>
  <c r="E754" i="5"/>
  <c r="X754" i="5" s="1"/>
  <c r="F755" i="5"/>
  <c r="J755" i="5"/>
  <c r="H755" i="5"/>
  <c r="I755" i="5"/>
  <c r="R755" i="5"/>
  <c r="G755" i="5"/>
  <c r="E755" i="5"/>
  <c r="X755" i="5" s="1"/>
  <c r="I756" i="5"/>
  <c r="J756" i="5"/>
  <c r="G756" i="5"/>
  <c r="H756" i="5"/>
  <c r="F756" i="5"/>
  <c r="R756" i="5"/>
  <c r="E756" i="5"/>
  <c r="X756" i="5" s="1"/>
  <c r="R757" i="5"/>
  <c r="G757" i="5"/>
  <c r="H757" i="5"/>
  <c r="I757" i="5"/>
  <c r="F757" i="5"/>
  <c r="J757" i="5"/>
  <c r="E757" i="5"/>
  <c r="X757" i="5" s="1"/>
  <c r="R758" i="5"/>
  <c r="J758" i="5"/>
  <c r="F758" i="5"/>
  <c r="I758" i="5"/>
  <c r="H758" i="5"/>
  <c r="G758" i="5"/>
  <c r="E758" i="5"/>
  <c r="X758" i="5" s="1"/>
  <c r="H759" i="5"/>
  <c r="R759" i="5"/>
  <c r="G759" i="5"/>
  <c r="F759" i="5"/>
  <c r="J759" i="5"/>
  <c r="I759" i="5"/>
  <c r="E759" i="5"/>
  <c r="X759" i="5" s="1"/>
  <c r="J760" i="5"/>
  <c r="H760" i="5"/>
  <c r="G760" i="5"/>
  <c r="F760" i="5"/>
  <c r="I760" i="5"/>
  <c r="R760" i="5"/>
  <c r="E760" i="5"/>
  <c r="X760" i="5" s="1"/>
  <c r="G761" i="5"/>
  <c r="J761" i="5"/>
  <c r="H761" i="5"/>
  <c r="I761" i="5"/>
  <c r="F761" i="5"/>
  <c r="R761" i="5"/>
  <c r="E761" i="5"/>
  <c r="X761" i="5" s="1"/>
  <c r="I762" i="5"/>
  <c r="G762" i="5"/>
  <c r="H762" i="5"/>
  <c r="J762" i="5"/>
  <c r="R762" i="5"/>
  <c r="F762" i="5"/>
  <c r="E762" i="5"/>
  <c r="X762" i="5" s="1"/>
  <c r="I763" i="5"/>
  <c r="F763" i="5"/>
  <c r="H763" i="5"/>
  <c r="J763" i="5"/>
  <c r="R763" i="5"/>
  <c r="G763" i="5"/>
  <c r="E763" i="5"/>
  <c r="X763" i="5" s="1"/>
  <c r="R764" i="5"/>
  <c r="H764" i="5"/>
  <c r="J764" i="5"/>
  <c r="I764" i="5"/>
  <c r="F764" i="5"/>
  <c r="G764" i="5"/>
  <c r="E764" i="5"/>
  <c r="X764" i="5" s="1"/>
  <c r="R765" i="5"/>
  <c r="G765" i="5"/>
  <c r="J765" i="5"/>
  <c r="H765" i="5"/>
  <c r="I765" i="5"/>
  <c r="F765" i="5"/>
  <c r="E765" i="5"/>
  <c r="X765" i="5" s="1"/>
  <c r="F766" i="5"/>
  <c r="H766" i="5"/>
  <c r="G766" i="5"/>
  <c r="I766" i="5"/>
  <c r="J766" i="5"/>
  <c r="R766" i="5"/>
  <c r="E766" i="5"/>
  <c r="X766" i="5" s="1"/>
  <c r="R767" i="5"/>
  <c r="G767" i="5"/>
  <c r="J767" i="5"/>
  <c r="I767" i="5"/>
  <c r="F767" i="5"/>
  <c r="H767" i="5"/>
  <c r="E767" i="5"/>
  <c r="X767" i="5" s="1"/>
  <c r="F768" i="5"/>
  <c r="J768" i="5"/>
  <c r="I768" i="5"/>
  <c r="H768" i="5"/>
  <c r="R768" i="5"/>
  <c r="G768" i="5"/>
  <c r="E768" i="5"/>
  <c r="X768" i="5" s="1"/>
  <c r="R769" i="5"/>
  <c r="I769" i="5"/>
  <c r="H769" i="5"/>
  <c r="G769" i="5"/>
  <c r="F769" i="5"/>
  <c r="J769" i="5"/>
  <c r="E769" i="5"/>
  <c r="X769" i="5" s="1"/>
  <c r="H770" i="5"/>
  <c r="R770" i="5"/>
  <c r="I770" i="5"/>
  <c r="F770" i="5"/>
  <c r="G770" i="5"/>
  <c r="J770" i="5"/>
  <c r="E770" i="5"/>
  <c r="X770" i="5" s="1"/>
  <c r="I771" i="5"/>
  <c r="H771" i="5"/>
  <c r="F771" i="5"/>
  <c r="J771" i="5"/>
  <c r="R771" i="5"/>
  <c r="G771" i="5"/>
  <c r="E771" i="5"/>
  <c r="X771" i="5" s="1"/>
  <c r="J772" i="5"/>
  <c r="I772" i="5"/>
  <c r="G772" i="5"/>
  <c r="H772" i="5"/>
  <c r="R772" i="5"/>
  <c r="F772" i="5"/>
  <c r="E772" i="5"/>
  <c r="X772" i="5" s="1"/>
  <c r="R773" i="5"/>
  <c r="I773" i="5"/>
  <c r="F773" i="5"/>
  <c r="H773" i="5"/>
  <c r="G773" i="5"/>
  <c r="J773" i="5"/>
  <c r="E773" i="5"/>
  <c r="X773" i="5" s="1"/>
  <c r="G774" i="5"/>
  <c r="R774" i="5"/>
  <c r="I774" i="5"/>
  <c r="H774" i="5"/>
  <c r="J774" i="5"/>
  <c r="F774" i="5"/>
  <c r="E774" i="5"/>
  <c r="X774" i="5" s="1"/>
  <c r="R775" i="5"/>
  <c r="J775" i="5"/>
  <c r="G775" i="5"/>
  <c r="I775" i="5"/>
  <c r="H775" i="5"/>
  <c r="F775" i="5"/>
  <c r="E775" i="5"/>
  <c r="X775" i="5" s="1"/>
  <c r="J776" i="5"/>
  <c r="I776" i="5"/>
  <c r="F776" i="5"/>
  <c r="G776" i="5"/>
  <c r="H776" i="5"/>
  <c r="R776" i="5"/>
  <c r="E776" i="5"/>
  <c r="X776" i="5" s="1"/>
  <c r="H777" i="5"/>
  <c r="R777" i="5"/>
  <c r="I777" i="5"/>
  <c r="G777" i="5"/>
  <c r="J777" i="5"/>
  <c r="F777" i="5"/>
  <c r="E777" i="5"/>
  <c r="X777" i="5" s="1"/>
  <c r="F778" i="5"/>
  <c r="G778" i="5"/>
  <c r="R778" i="5"/>
  <c r="I778" i="5"/>
  <c r="J778" i="5"/>
  <c r="H778" i="5"/>
  <c r="E778" i="5"/>
  <c r="X778" i="5" s="1"/>
  <c r="H779" i="5"/>
  <c r="I779" i="5"/>
  <c r="R779" i="5"/>
  <c r="J779" i="5"/>
  <c r="F779" i="5"/>
  <c r="G779" i="5"/>
  <c r="E779" i="5"/>
  <c r="X779" i="5" s="1"/>
  <c r="R780" i="5"/>
  <c r="I780" i="5"/>
  <c r="J780" i="5"/>
  <c r="H780" i="5"/>
  <c r="F780" i="5"/>
  <c r="G780" i="5"/>
  <c r="E780" i="5"/>
  <c r="X780" i="5" s="1"/>
  <c r="I781" i="5"/>
  <c r="J781" i="5"/>
  <c r="H781" i="5"/>
  <c r="F781" i="5"/>
  <c r="R781" i="5"/>
  <c r="G781" i="5"/>
  <c r="E781" i="5"/>
  <c r="X781" i="5" s="1"/>
  <c r="R782" i="5"/>
  <c r="I782" i="5"/>
  <c r="G782" i="5"/>
  <c r="H782" i="5"/>
  <c r="J782" i="5"/>
  <c r="F782" i="5"/>
  <c r="E782" i="5"/>
  <c r="X782" i="5" s="1"/>
  <c r="G783" i="5"/>
  <c r="H783" i="5"/>
  <c r="R783" i="5"/>
  <c r="I783" i="5"/>
  <c r="F783" i="5"/>
  <c r="J783" i="5"/>
  <c r="E783" i="5"/>
  <c r="X783" i="5" s="1"/>
  <c r="H784" i="5"/>
  <c r="R784" i="5"/>
  <c r="J784" i="5"/>
  <c r="F784" i="5"/>
  <c r="G784" i="5"/>
  <c r="I784" i="5"/>
  <c r="E784" i="5"/>
  <c r="X784" i="5" s="1"/>
  <c r="R785" i="5"/>
  <c r="I785" i="5"/>
  <c r="G785" i="5"/>
  <c r="J785" i="5"/>
  <c r="H785" i="5"/>
  <c r="F785" i="5"/>
  <c r="E785" i="5"/>
  <c r="X785" i="5" s="1"/>
  <c r="J786" i="5"/>
  <c r="I786" i="5"/>
  <c r="H786" i="5"/>
  <c r="F786" i="5"/>
  <c r="R786" i="5"/>
  <c r="G786" i="5"/>
  <c r="E786" i="5"/>
  <c r="X786" i="5" s="1"/>
  <c r="H787" i="5"/>
  <c r="J787" i="5"/>
  <c r="R787" i="5"/>
  <c r="F787" i="5"/>
  <c r="I787" i="5"/>
  <c r="G787" i="5"/>
  <c r="E787" i="5"/>
  <c r="X787" i="5" s="1"/>
  <c r="J788" i="5"/>
  <c r="H788" i="5"/>
  <c r="R788" i="5"/>
  <c r="G788" i="5"/>
  <c r="I788" i="5"/>
  <c r="F788" i="5"/>
  <c r="E788" i="5"/>
  <c r="X788" i="5" s="1"/>
  <c r="J789" i="5"/>
  <c r="F789" i="5"/>
  <c r="G789" i="5"/>
  <c r="I789" i="5"/>
  <c r="R789" i="5"/>
  <c r="H789" i="5"/>
  <c r="E789" i="5"/>
  <c r="X789" i="5" s="1"/>
  <c r="R790" i="5"/>
  <c r="I790" i="5"/>
  <c r="J790" i="5"/>
  <c r="H790" i="5"/>
  <c r="F790" i="5"/>
  <c r="G790" i="5"/>
  <c r="E790" i="5"/>
  <c r="X790" i="5" s="1"/>
  <c r="H791" i="5"/>
  <c r="J791" i="5"/>
  <c r="F791" i="5"/>
  <c r="I791" i="5"/>
  <c r="G791" i="5"/>
  <c r="R791" i="5"/>
  <c r="E791" i="5"/>
  <c r="X791" i="5" s="1"/>
  <c r="F792" i="5"/>
  <c r="J792" i="5"/>
  <c r="H792" i="5"/>
  <c r="R792" i="5"/>
  <c r="G792" i="5"/>
  <c r="I792" i="5"/>
  <c r="E792" i="5"/>
  <c r="X792" i="5" s="1"/>
  <c r="J793" i="5"/>
  <c r="R793" i="5"/>
  <c r="F793" i="5"/>
  <c r="I793" i="5"/>
  <c r="G793" i="5"/>
  <c r="H793" i="5"/>
  <c r="E793" i="5"/>
  <c r="X793" i="5" s="1"/>
  <c r="F794" i="5"/>
  <c r="J794" i="5"/>
  <c r="I794" i="5"/>
  <c r="H794" i="5"/>
  <c r="R794" i="5"/>
  <c r="G794" i="5"/>
  <c r="E794" i="5"/>
  <c r="X794" i="5" s="1"/>
  <c r="F795" i="5"/>
  <c r="R795" i="5"/>
  <c r="G795" i="5"/>
  <c r="I795" i="5"/>
  <c r="J795" i="5"/>
  <c r="H795" i="5"/>
  <c r="E795" i="5"/>
  <c r="X795" i="5" s="1"/>
  <c r="H796" i="5"/>
  <c r="G796" i="5"/>
  <c r="J796" i="5"/>
  <c r="R796" i="5"/>
  <c r="F796" i="5"/>
  <c r="I796" i="5"/>
  <c r="E796" i="5"/>
  <c r="X796" i="5" s="1"/>
  <c r="J797" i="5"/>
  <c r="R797" i="5"/>
  <c r="H797" i="5"/>
  <c r="I797" i="5"/>
  <c r="F797" i="5"/>
  <c r="G797" i="5"/>
  <c r="E797" i="5"/>
  <c r="X797" i="5" s="1"/>
  <c r="R798" i="5"/>
  <c r="J798" i="5"/>
  <c r="F798" i="5"/>
  <c r="G798" i="5"/>
  <c r="I798" i="5"/>
  <c r="H798" i="5"/>
  <c r="E798" i="5"/>
  <c r="X798" i="5" s="1"/>
  <c r="J799" i="5"/>
  <c r="G799" i="5"/>
  <c r="H799" i="5"/>
  <c r="F799" i="5"/>
  <c r="I799" i="5"/>
  <c r="R799" i="5"/>
  <c r="E799" i="5"/>
  <c r="X799" i="5" s="1"/>
  <c r="J800" i="5"/>
  <c r="F800" i="5"/>
  <c r="I800" i="5"/>
  <c r="H800" i="5"/>
  <c r="R800" i="5"/>
  <c r="G800" i="5"/>
  <c r="E800" i="5"/>
  <c r="X800" i="5" s="1"/>
  <c r="I801" i="5"/>
  <c r="F801" i="5"/>
  <c r="R801" i="5"/>
  <c r="H801" i="5"/>
  <c r="J801" i="5"/>
  <c r="G801" i="5"/>
  <c r="E801" i="5"/>
  <c r="X801" i="5" s="1"/>
  <c r="F802" i="5"/>
  <c r="R802" i="5"/>
  <c r="J802" i="5"/>
  <c r="H802" i="5"/>
  <c r="G802" i="5"/>
  <c r="I802" i="5"/>
  <c r="E802" i="5"/>
  <c r="X802" i="5" s="1"/>
  <c r="F803" i="5"/>
  <c r="I803" i="5"/>
  <c r="G803" i="5"/>
  <c r="H803" i="5"/>
  <c r="R803" i="5"/>
  <c r="J803" i="5"/>
  <c r="E803" i="5"/>
  <c r="X803" i="5" s="1"/>
  <c r="H804" i="5"/>
  <c r="R804" i="5"/>
  <c r="G804" i="5"/>
  <c r="I804" i="5"/>
  <c r="J804" i="5"/>
  <c r="F804" i="5"/>
  <c r="E804" i="5"/>
  <c r="X804" i="5" s="1"/>
  <c r="H805" i="5"/>
  <c r="R805" i="5"/>
  <c r="I805" i="5"/>
  <c r="F805" i="5"/>
  <c r="J805" i="5"/>
  <c r="G805" i="5"/>
  <c r="E805" i="5"/>
  <c r="X805" i="5" s="1"/>
  <c r="I806" i="5"/>
  <c r="F806" i="5"/>
  <c r="G806" i="5"/>
  <c r="R806" i="5"/>
  <c r="H806" i="5"/>
  <c r="J806" i="5"/>
  <c r="E806" i="5"/>
  <c r="X806" i="5" s="1"/>
  <c r="J807" i="5"/>
  <c r="F807" i="5"/>
  <c r="G807" i="5"/>
  <c r="H807" i="5"/>
  <c r="I807" i="5"/>
  <c r="R807" i="5"/>
  <c r="E807" i="5"/>
  <c r="X807" i="5" s="1"/>
  <c r="J808" i="5"/>
  <c r="R808" i="5"/>
  <c r="F808" i="5"/>
  <c r="G808" i="5"/>
  <c r="H808" i="5"/>
  <c r="I808" i="5"/>
  <c r="E808" i="5"/>
  <c r="X808" i="5" s="1"/>
  <c r="R809" i="5"/>
  <c r="J809" i="5"/>
  <c r="I809" i="5"/>
  <c r="H809" i="5"/>
  <c r="G809" i="5"/>
  <c r="F809" i="5"/>
  <c r="E809" i="5"/>
  <c r="X809" i="5" s="1"/>
  <c r="H810" i="5"/>
  <c r="J810" i="5"/>
  <c r="F810" i="5"/>
  <c r="G810" i="5"/>
  <c r="R810" i="5"/>
  <c r="I810" i="5"/>
  <c r="E810" i="5"/>
  <c r="X810" i="5" s="1"/>
  <c r="J811" i="5"/>
  <c r="F811" i="5"/>
  <c r="R811" i="5"/>
  <c r="I811" i="5"/>
  <c r="H811" i="5"/>
  <c r="G811" i="5"/>
  <c r="E811" i="5"/>
  <c r="X811" i="5" s="1"/>
  <c r="F812" i="5"/>
  <c r="R812" i="5"/>
  <c r="J812" i="5"/>
  <c r="G812" i="5"/>
  <c r="H812" i="5"/>
  <c r="I812" i="5"/>
  <c r="E812" i="5"/>
  <c r="X812" i="5" s="1"/>
  <c r="I813" i="5"/>
  <c r="G813" i="5"/>
  <c r="F813" i="5"/>
  <c r="R813" i="5"/>
  <c r="H813" i="5"/>
  <c r="J813" i="5"/>
  <c r="E813" i="5"/>
  <c r="X813" i="5" s="1"/>
  <c r="G814" i="5"/>
  <c r="H814" i="5"/>
  <c r="J814" i="5"/>
  <c r="R814" i="5"/>
  <c r="F814" i="5"/>
  <c r="I814" i="5"/>
  <c r="E814" i="5"/>
  <c r="X814" i="5" s="1"/>
  <c r="R815" i="5"/>
  <c r="I815" i="5"/>
  <c r="F815" i="5"/>
  <c r="G815" i="5"/>
  <c r="J815" i="5"/>
  <c r="H815" i="5"/>
  <c r="E815" i="5"/>
  <c r="X815" i="5" s="1"/>
  <c r="I816" i="5"/>
  <c r="R816" i="5"/>
  <c r="G816" i="5"/>
  <c r="J816" i="5"/>
  <c r="H816" i="5"/>
  <c r="F816" i="5"/>
  <c r="E816" i="5"/>
  <c r="X816" i="5" s="1"/>
  <c r="F817" i="5"/>
  <c r="J817" i="5"/>
  <c r="I817" i="5"/>
  <c r="H817" i="5"/>
  <c r="R817" i="5"/>
  <c r="G817" i="5"/>
  <c r="E817" i="5"/>
  <c r="X817" i="5" s="1"/>
  <c r="G818" i="5"/>
  <c r="I818" i="5"/>
  <c r="R818" i="5"/>
  <c r="J818" i="5"/>
  <c r="H818" i="5"/>
  <c r="F818" i="5"/>
  <c r="E818" i="5"/>
  <c r="X818" i="5" s="1"/>
  <c r="F819" i="5"/>
  <c r="H819" i="5"/>
  <c r="I819" i="5"/>
  <c r="G819" i="5"/>
  <c r="J819" i="5"/>
  <c r="R819" i="5"/>
  <c r="E819" i="5"/>
  <c r="X819" i="5" s="1"/>
  <c r="J820" i="5"/>
  <c r="R820" i="5"/>
  <c r="F820" i="5"/>
  <c r="H820" i="5"/>
  <c r="I820" i="5"/>
  <c r="G820" i="5"/>
  <c r="E820" i="5"/>
  <c r="X820" i="5" s="1"/>
  <c r="F821" i="5"/>
  <c r="H821" i="5"/>
  <c r="I821" i="5"/>
  <c r="R821" i="5"/>
  <c r="J821" i="5"/>
  <c r="G821" i="5"/>
  <c r="E821" i="5"/>
  <c r="X821" i="5" s="1"/>
  <c r="H822" i="5"/>
  <c r="I822" i="5"/>
  <c r="G822" i="5"/>
  <c r="J822" i="5"/>
  <c r="F822" i="5"/>
  <c r="R822" i="5"/>
  <c r="E822" i="5"/>
  <c r="X822" i="5" s="1"/>
  <c r="R823" i="5"/>
  <c r="F823" i="5"/>
  <c r="I823" i="5"/>
  <c r="J823" i="5"/>
  <c r="H823" i="5"/>
  <c r="G823" i="5"/>
  <c r="E823" i="5"/>
  <c r="X823" i="5" s="1"/>
  <c r="G824" i="5"/>
  <c r="H824" i="5"/>
  <c r="R824" i="5"/>
  <c r="J824" i="5"/>
  <c r="F824" i="5"/>
  <c r="I824" i="5"/>
  <c r="E824" i="5"/>
  <c r="X824" i="5" s="1"/>
  <c r="I825" i="5"/>
  <c r="G825" i="5"/>
  <c r="J825" i="5"/>
  <c r="R825" i="5"/>
  <c r="F825" i="5"/>
  <c r="H825" i="5"/>
  <c r="E825" i="5"/>
  <c r="X825" i="5" s="1"/>
  <c r="H826" i="5"/>
  <c r="J826" i="5"/>
  <c r="F826" i="5"/>
  <c r="R826" i="5"/>
  <c r="I826" i="5"/>
  <c r="G826" i="5"/>
  <c r="E826" i="5"/>
  <c r="X826" i="5" s="1"/>
  <c r="R827" i="5"/>
  <c r="F827" i="5"/>
  <c r="I827" i="5"/>
  <c r="G827" i="5"/>
  <c r="J827" i="5"/>
  <c r="H827" i="5"/>
  <c r="E827" i="5"/>
  <c r="X827" i="5" s="1"/>
  <c r="I828" i="5"/>
  <c r="R828" i="5"/>
  <c r="F828" i="5"/>
  <c r="J828" i="5"/>
  <c r="G828" i="5"/>
  <c r="H828" i="5"/>
  <c r="E828" i="5"/>
  <c r="X828" i="5" s="1"/>
  <c r="F829" i="5"/>
  <c r="R829" i="5"/>
  <c r="H829" i="5"/>
  <c r="J829" i="5"/>
  <c r="I829" i="5"/>
  <c r="G829" i="5"/>
  <c r="E829" i="5"/>
  <c r="X829" i="5" s="1"/>
  <c r="H830" i="5"/>
  <c r="I830" i="5"/>
  <c r="G830" i="5"/>
  <c r="R830" i="5"/>
  <c r="F830" i="5"/>
  <c r="J830" i="5"/>
  <c r="E830" i="5"/>
  <c r="X830" i="5" s="1"/>
  <c r="I831" i="5"/>
  <c r="R831" i="5"/>
  <c r="G831" i="5"/>
  <c r="F831" i="5"/>
  <c r="J831" i="5"/>
  <c r="H831" i="5"/>
  <c r="E831" i="5"/>
  <c r="X831" i="5" s="1"/>
  <c r="I832" i="5"/>
  <c r="H832" i="5"/>
  <c r="R832" i="5"/>
  <c r="J832" i="5"/>
  <c r="G832" i="5"/>
  <c r="F832" i="5"/>
  <c r="E832" i="5"/>
  <c r="X832" i="5" s="1"/>
  <c r="F833" i="5"/>
  <c r="J833" i="5"/>
  <c r="G833" i="5"/>
  <c r="H833" i="5"/>
  <c r="I833" i="5"/>
  <c r="R833" i="5"/>
  <c r="E833" i="5"/>
  <c r="X833" i="5" s="1"/>
  <c r="J834" i="5"/>
  <c r="I834" i="5"/>
  <c r="H834" i="5"/>
  <c r="R834" i="5"/>
  <c r="F834" i="5"/>
  <c r="G834" i="5"/>
  <c r="E834" i="5"/>
  <c r="X834" i="5" s="1"/>
  <c r="G835" i="5"/>
  <c r="I835" i="5"/>
  <c r="H835" i="5"/>
  <c r="R835" i="5"/>
  <c r="F835" i="5"/>
  <c r="J835" i="5"/>
  <c r="E835" i="5"/>
  <c r="X835" i="5" s="1"/>
  <c r="G836" i="5"/>
  <c r="J836" i="5"/>
  <c r="H836" i="5"/>
  <c r="F836" i="5"/>
  <c r="R836" i="5"/>
  <c r="I836" i="5"/>
  <c r="E836" i="5"/>
  <c r="X836" i="5" s="1"/>
  <c r="G837" i="5"/>
  <c r="J837" i="5"/>
  <c r="F837" i="5"/>
  <c r="H837" i="5"/>
  <c r="R837" i="5"/>
  <c r="I837" i="5"/>
  <c r="E837" i="5"/>
  <c r="X837" i="5" s="1"/>
  <c r="F838" i="5"/>
  <c r="R838" i="5"/>
  <c r="I838" i="5"/>
  <c r="H838" i="5"/>
  <c r="J838" i="5"/>
  <c r="G838" i="5"/>
  <c r="E838" i="5"/>
  <c r="X838" i="5" s="1"/>
  <c r="H839" i="5"/>
  <c r="F839" i="5"/>
  <c r="I839" i="5"/>
  <c r="J839" i="5"/>
  <c r="R839" i="5"/>
  <c r="G839" i="5"/>
  <c r="E839" i="5"/>
  <c r="X839" i="5" s="1"/>
  <c r="H840" i="5"/>
  <c r="J840" i="5"/>
  <c r="R840" i="5"/>
  <c r="F840" i="5"/>
  <c r="G840" i="5"/>
  <c r="I840" i="5"/>
  <c r="E840" i="5"/>
  <c r="X840" i="5" s="1"/>
  <c r="F841" i="5"/>
  <c r="H841" i="5"/>
  <c r="J841" i="5"/>
  <c r="R841" i="5"/>
  <c r="I841" i="5"/>
  <c r="G841" i="5"/>
  <c r="E841" i="5"/>
  <c r="X841" i="5" s="1"/>
  <c r="J842" i="5"/>
  <c r="I842" i="5"/>
  <c r="F842" i="5"/>
  <c r="H842" i="5"/>
  <c r="R842" i="5"/>
  <c r="G842" i="5"/>
  <c r="E842" i="5"/>
  <c r="X842" i="5" s="1"/>
  <c r="R843" i="5"/>
  <c r="I843" i="5"/>
  <c r="G843" i="5"/>
  <c r="H843" i="5"/>
  <c r="F843" i="5"/>
  <c r="J843" i="5"/>
  <c r="E843" i="5"/>
  <c r="X843" i="5" s="1"/>
  <c r="R844" i="5"/>
  <c r="G844" i="5"/>
  <c r="F844" i="5"/>
  <c r="I844" i="5"/>
  <c r="J844" i="5"/>
  <c r="H844" i="5"/>
  <c r="E844" i="5"/>
  <c r="X844" i="5" s="1"/>
  <c r="R845" i="5"/>
  <c r="J845" i="5"/>
  <c r="H845" i="5"/>
  <c r="F845" i="5"/>
  <c r="I845" i="5"/>
  <c r="G845" i="5"/>
  <c r="E845" i="5"/>
  <c r="X845" i="5" s="1"/>
  <c r="R846" i="5"/>
  <c r="I846" i="5"/>
  <c r="G846" i="5"/>
  <c r="H846" i="5"/>
  <c r="F846" i="5"/>
  <c r="J846" i="5"/>
  <c r="E846" i="5"/>
  <c r="X846" i="5" s="1"/>
  <c r="I847" i="5"/>
  <c r="R847" i="5"/>
  <c r="G847" i="5"/>
  <c r="F847" i="5"/>
  <c r="J847" i="5"/>
  <c r="H847" i="5"/>
  <c r="E847" i="5"/>
  <c r="X847" i="5" s="1"/>
  <c r="R848" i="5"/>
  <c r="J848" i="5"/>
  <c r="I848" i="5"/>
  <c r="F848" i="5"/>
  <c r="G848" i="5"/>
  <c r="H848" i="5"/>
  <c r="E848" i="5"/>
  <c r="X848" i="5" s="1"/>
  <c r="G849" i="5"/>
  <c r="R849" i="5"/>
  <c r="J849" i="5"/>
  <c r="H849" i="5"/>
  <c r="F849" i="5"/>
  <c r="I849" i="5"/>
  <c r="E849" i="5"/>
  <c r="X849" i="5" s="1"/>
  <c r="H850" i="5"/>
  <c r="F850" i="5"/>
  <c r="J850" i="5"/>
  <c r="I850" i="5"/>
  <c r="R850" i="5"/>
  <c r="G850" i="5"/>
  <c r="E850" i="5"/>
  <c r="X850" i="5" s="1"/>
  <c r="H851" i="5"/>
  <c r="R851" i="5"/>
  <c r="G851" i="5"/>
  <c r="J851" i="5"/>
  <c r="I851" i="5"/>
  <c r="F851" i="5"/>
  <c r="E851" i="5"/>
  <c r="X851" i="5" s="1"/>
  <c r="G852" i="5"/>
  <c r="I852" i="5"/>
  <c r="H852" i="5"/>
  <c r="J852" i="5"/>
  <c r="F852" i="5"/>
  <c r="R852" i="5"/>
  <c r="E852" i="5"/>
  <c r="X852" i="5" s="1"/>
  <c r="G853" i="5"/>
  <c r="I853" i="5"/>
  <c r="J853" i="5"/>
  <c r="R853" i="5"/>
  <c r="H853" i="5"/>
  <c r="F853" i="5"/>
  <c r="E853" i="5"/>
  <c r="X853" i="5" s="1"/>
  <c r="H854" i="5"/>
  <c r="G854" i="5"/>
  <c r="R854" i="5"/>
  <c r="I854" i="5"/>
  <c r="F854" i="5"/>
  <c r="J854" i="5"/>
  <c r="E854" i="5"/>
  <c r="X854" i="5" s="1"/>
  <c r="H855" i="5"/>
  <c r="R855" i="5"/>
  <c r="J855" i="5"/>
  <c r="F855" i="5"/>
  <c r="I855" i="5"/>
  <c r="G855" i="5"/>
  <c r="E855" i="5"/>
  <c r="X855" i="5" s="1"/>
  <c r="I856" i="5"/>
  <c r="F856" i="5"/>
  <c r="J856" i="5"/>
  <c r="G856" i="5"/>
  <c r="R856" i="5"/>
  <c r="H856" i="5"/>
  <c r="E856" i="5"/>
  <c r="X856" i="5" s="1"/>
  <c r="F857" i="5"/>
  <c r="H857" i="5"/>
  <c r="I857" i="5"/>
  <c r="G857" i="5"/>
  <c r="R857" i="5"/>
  <c r="J857" i="5"/>
  <c r="E857" i="5"/>
  <c r="X857" i="5" s="1"/>
  <c r="I858" i="5"/>
  <c r="G858" i="5"/>
  <c r="R858" i="5"/>
  <c r="J858" i="5"/>
  <c r="F858" i="5"/>
  <c r="H858" i="5"/>
  <c r="E858" i="5"/>
  <c r="X858" i="5" s="1"/>
  <c r="I859" i="5"/>
  <c r="G859" i="5"/>
  <c r="H859" i="5"/>
  <c r="F859" i="5"/>
  <c r="R859" i="5"/>
  <c r="J859" i="5"/>
  <c r="E859" i="5"/>
  <c r="X859" i="5" s="1"/>
  <c r="I860" i="5"/>
  <c r="R860" i="5"/>
  <c r="H860" i="5"/>
  <c r="J860" i="5"/>
  <c r="G860" i="5"/>
  <c r="F860" i="5"/>
  <c r="E860" i="5"/>
  <c r="X860" i="5" s="1"/>
  <c r="H861" i="5"/>
  <c r="R861" i="5"/>
  <c r="F861" i="5"/>
  <c r="I861" i="5"/>
  <c r="J861" i="5"/>
  <c r="G861" i="5"/>
  <c r="E861" i="5"/>
  <c r="X861" i="5" s="1"/>
  <c r="R862" i="5"/>
  <c r="H862" i="5"/>
  <c r="G862" i="5"/>
  <c r="J862" i="5"/>
  <c r="I862" i="5"/>
  <c r="F862" i="5"/>
  <c r="E862" i="5"/>
  <c r="X862" i="5" s="1"/>
  <c r="G863" i="5"/>
  <c r="F863" i="5"/>
  <c r="R863" i="5"/>
  <c r="H863" i="5"/>
  <c r="J863" i="5"/>
  <c r="I863" i="5"/>
  <c r="E863" i="5"/>
  <c r="X863" i="5" s="1"/>
  <c r="F864" i="5"/>
  <c r="J864" i="5"/>
  <c r="I864" i="5"/>
  <c r="R864" i="5"/>
  <c r="G864" i="5"/>
  <c r="H864" i="5"/>
  <c r="E864" i="5"/>
  <c r="X864" i="5" s="1"/>
  <c r="J865" i="5"/>
  <c r="F865" i="5"/>
  <c r="G865" i="5"/>
  <c r="I865" i="5"/>
  <c r="H865" i="5"/>
  <c r="R865" i="5"/>
  <c r="E865" i="5"/>
  <c r="X865" i="5" s="1"/>
  <c r="F866" i="5"/>
  <c r="G866" i="5"/>
  <c r="I866" i="5"/>
  <c r="H866" i="5"/>
  <c r="J866" i="5"/>
  <c r="R866" i="5"/>
  <c r="E866" i="5"/>
  <c r="X866" i="5" s="1"/>
  <c r="H867" i="5"/>
  <c r="I867" i="5"/>
  <c r="F867" i="5"/>
  <c r="J867" i="5"/>
  <c r="R867" i="5"/>
  <c r="G867" i="5"/>
  <c r="E867" i="5"/>
  <c r="X867" i="5" s="1"/>
  <c r="G868" i="5"/>
  <c r="F868" i="5"/>
  <c r="I868" i="5"/>
  <c r="H868" i="5"/>
  <c r="R868" i="5"/>
  <c r="J868" i="5"/>
  <c r="E868" i="5"/>
  <c r="X868" i="5" s="1"/>
  <c r="H869" i="5"/>
  <c r="F869" i="5"/>
  <c r="R869" i="5"/>
  <c r="I869" i="5"/>
  <c r="J869" i="5"/>
  <c r="G869" i="5"/>
  <c r="E869" i="5"/>
  <c r="X869" i="5" s="1"/>
  <c r="R870" i="5"/>
  <c r="G870" i="5"/>
  <c r="J870" i="5"/>
  <c r="I870" i="5"/>
  <c r="H870" i="5"/>
  <c r="F870" i="5"/>
  <c r="E870" i="5"/>
  <c r="X870" i="5" s="1"/>
  <c r="I871" i="5"/>
  <c r="G871" i="5"/>
  <c r="F871" i="5"/>
  <c r="R871" i="5"/>
  <c r="H871" i="5"/>
  <c r="J871" i="5"/>
  <c r="E871" i="5"/>
  <c r="X871" i="5" s="1"/>
  <c r="R872" i="5"/>
  <c r="J872" i="5"/>
  <c r="H872" i="5"/>
  <c r="F872" i="5"/>
  <c r="I872" i="5"/>
  <c r="G872" i="5"/>
  <c r="E872" i="5"/>
  <c r="X872" i="5" s="1"/>
  <c r="H873" i="5"/>
  <c r="J873" i="5"/>
  <c r="R873" i="5"/>
  <c r="G873" i="5"/>
  <c r="F873" i="5"/>
  <c r="I873" i="5"/>
  <c r="E873" i="5"/>
  <c r="X873" i="5" s="1"/>
  <c r="R874" i="5"/>
  <c r="G874" i="5"/>
  <c r="H874" i="5"/>
  <c r="J874" i="5"/>
  <c r="F874" i="5"/>
  <c r="I874" i="5"/>
  <c r="E874" i="5"/>
  <c r="X874" i="5" s="1"/>
  <c r="G875" i="5"/>
  <c r="R875" i="5"/>
  <c r="F875" i="5"/>
  <c r="J875" i="5"/>
  <c r="H875" i="5"/>
  <c r="I875" i="5"/>
  <c r="E875" i="5"/>
  <c r="X875" i="5" s="1"/>
  <c r="H876" i="5"/>
  <c r="R876" i="5"/>
  <c r="G876" i="5"/>
  <c r="J876" i="5"/>
  <c r="I876" i="5"/>
  <c r="F876" i="5"/>
  <c r="E876" i="5"/>
  <c r="X876" i="5" s="1"/>
  <c r="R877" i="5"/>
  <c r="I877" i="5"/>
  <c r="J877" i="5"/>
  <c r="F877" i="5"/>
  <c r="H877" i="5"/>
  <c r="G877" i="5"/>
  <c r="E877" i="5"/>
  <c r="X877" i="5" s="1"/>
  <c r="F878" i="5"/>
  <c r="R878" i="5"/>
  <c r="G878" i="5"/>
  <c r="J878" i="5"/>
  <c r="H878" i="5"/>
  <c r="I878" i="5"/>
  <c r="E878" i="5"/>
  <c r="X878" i="5" s="1"/>
  <c r="F879" i="5"/>
  <c r="G879" i="5"/>
  <c r="R879" i="5"/>
  <c r="I879" i="5"/>
  <c r="J879" i="5"/>
  <c r="H879" i="5"/>
  <c r="E879" i="5"/>
  <c r="X879" i="5" s="1"/>
  <c r="J880" i="5"/>
  <c r="H880" i="5"/>
  <c r="R880" i="5"/>
  <c r="G880" i="5"/>
  <c r="I880" i="5"/>
  <c r="F880" i="5"/>
  <c r="E880" i="5"/>
  <c r="X880" i="5" s="1"/>
  <c r="R881" i="5"/>
  <c r="H881" i="5"/>
  <c r="J881" i="5"/>
  <c r="F881" i="5"/>
  <c r="G881" i="5"/>
  <c r="I881" i="5"/>
  <c r="E881" i="5"/>
  <c r="X881" i="5" s="1"/>
  <c r="F882" i="5"/>
  <c r="G882" i="5"/>
  <c r="H882" i="5"/>
  <c r="I882" i="5"/>
  <c r="R882" i="5"/>
  <c r="J882" i="5"/>
  <c r="E882" i="5"/>
  <c r="X882" i="5" s="1"/>
  <c r="G883" i="5"/>
  <c r="I883" i="5"/>
  <c r="R883" i="5"/>
  <c r="F883" i="5"/>
  <c r="H883" i="5"/>
  <c r="J883" i="5"/>
  <c r="E883" i="5"/>
  <c r="X883" i="5" s="1"/>
  <c r="R884" i="5"/>
  <c r="H884" i="5"/>
  <c r="F884" i="5"/>
  <c r="I884" i="5"/>
  <c r="J884" i="5"/>
  <c r="G884" i="5"/>
  <c r="E884" i="5"/>
  <c r="X884" i="5" s="1"/>
  <c r="H885" i="5"/>
  <c r="R885" i="5"/>
  <c r="G885" i="5"/>
  <c r="J885" i="5"/>
  <c r="I885" i="5"/>
  <c r="F885" i="5"/>
  <c r="E885" i="5"/>
  <c r="X885" i="5" s="1"/>
  <c r="H886" i="5"/>
  <c r="J886" i="5"/>
  <c r="R886" i="5"/>
  <c r="F886" i="5"/>
  <c r="I886" i="5"/>
  <c r="G886" i="5"/>
  <c r="E886" i="5"/>
  <c r="X886" i="5" s="1"/>
  <c r="F887" i="5"/>
  <c r="I887" i="5"/>
  <c r="R887" i="5"/>
  <c r="G887" i="5"/>
  <c r="J887" i="5"/>
  <c r="H887" i="5"/>
  <c r="E887" i="5"/>
  <c r="X887" i="5" s="1"/>
  <c r="R888" i="5"/>
  <c r="G888" i="5"/>
  <c r="I888" i="5"/>
  <c r="J888" i="5"/>
  <c r="F888" i="5"/>
  <c r="H888" i="5"/>
  <c r="E888" i="5"/>
  <c r="X888" i="5" s="1"/>
  <c r="J889" i="5"/>
  <c r="I889" i="5"/>
  <c r="F889" i="5"/>
  <c r="G889" i="5"/>
  <c r="R889" i="5"/>
  <c r="H889" i="5"/>
  <c r="E889" i="5"/>
  <c r="X889" i="5" s="1"/>
  <c r="F890" i="5"/>
  <c r="J890" i="5"/>
  <c r="I890" i="5"/>
  <c r="R890" i="5"/>
  <c r="H890" i="5"/>
  <c r="G890" i="5"/>
  <c r="E890" i="5"/>
  <c r="X890" i="5" s="1"/>
  <c r="R891" i="5"/>
  <c r="H891" i="5"/>
  <c r="J891" i="5"/>
  <c r="I891" i="5"/>
  <c r="G891" i="5"/>
  <c r="F891" i="5"/>
  <c r="E891" i="5"/>
  <c r="X891" i="5" s="1"/>
  <c r="H892" i="5"/>
  <c r="G892" i="5"/>
  <c r="F892" i="5"/>
  <c r="J892" i="5"/>
  <c r="R892" i="5"/>
  <c r="I892" i="5"/>
  <c r="E892" i="5"/>
  <c r="X892" i="5" s="1"/>
  <c r="H893" i="5"/>
  <c r="G893" i="5"/>
  <c r="I893" i="5"/>
  <c r="J893" i="5"/>
  <c r="F893" i="5"/>
  <c r="R893" i="5"/>
  <c r="E893" i="5"/>
  <c r="X893" i="5" s="1"/>
  <c r="H894" i="5"/>
  <c r="I894" i="5"/>
  <c r="J894" i="5"/>
  <c r="G894" i="5"/>
  <c r="F894" i="5"/>
  <c r="R894" i="5"/>
  <c r="E894" i="5"/>
  <c r="X894" i="5" s="1"/>
  <c r="J895" i="5"/>
  <c r="I895" i="5"/>
  <c r="F895" i="5"/>
  <c r="R895" i="5"/>
  <c r="H895" i="5"/>
  <c r="G895" i="5"/>
  <c r="E895" i="5"/>
  <c r="X895" i="5" s="1"/>
  <c r="I896" i="5"/>
  <c r="G896" i="5"/>
  <c r="J896" i="5"/>
  <c r="H896" i="5"/>
  <c r="F896" i="5"/>
  <c r="R896" i="5"/>
  <c r="E896" i="5"/>
  <c r="X896" i="5" s="1"/>
  <c r="R897" i="5"/>
  <c r="J897" i="5"/>
  <c r="H897" i="5"/>
  <c r="I897" i="5"/>
  <c r="G897" i="5"/>
  <c r="F897" i="5"/>
  <c r="E897" i="5"/>
  <c r="X897" i="5" s="1"/>
  <c r="J898" i="5"/>
  <c r="I898" i="5"/>
  <c r="F898" i="5"/>
  <c r="H898" i="5"/>
  <c r="R898" i="5"/>
  <c r="G898" i="5"/>
  <c r="E898" i="5"/>
  <c r="X898" i="5" s="1"/>
  <c r="I899" i="5"/>
  <c r="F899" i="5"/>
  <c r="G899" i="5"/>
  <c r="H899" i="5"/>
  <c r="R899" i="5"/>
  <c r="J899" i="5"/>
  <c r="E899" i="5"/>
  <c r="X899" i="5" s="1"/>
  <c r="F900" i="5"/>
  <c r="G900" i="5"/>
  <c r="H900" i="5"/>
  <c r="I900" i="5"/>
  <c r="J900" i="5"/>
  <c r="R900" i="5"/>
  <c r="E900" i="5"/>
  <c r="X900" i="5" s="1"/>
  <c r="R901" i="5"/>
  <c r="F901" i="5"/>
  <c r="I901" i="5"/>
  <c r="J901" i="5"/>
  <c r="H901" i="5"/>
  <c r="G901" i="5"/>
  <c r="E901" i="5"/>
  <c r="X901" i="5" s="1"/>
  <c r="H902" i="5"/>
  <c r="I902" i="5"/>
  <c r="R902" i="5"/>
  <c r="G902" i="5"/>
  <c r="F902" i="5"/>
  <c r="J902" i="5"/>
  <c r="E902" i="5"/>
  <c r="X902" i="5" s="1"/>
  <c r="G903" i="5"/>
  <c r="J903" i="5"/>
  <c r="I903" i="5"/>
  <c r="H903" i="5"/>
  <c r="F903" i="5"/>
  <c r="R903" i="5"/>
  <c r="E903" i="5"/>
  <c r="X903" i="5" s="1"/>
  <c r="F904" i="5"/>
  <c r="H904" i="5"/>
  <c r="R904" i="5"/>
  <c r="J904" i="5"/>
  <c r="G904" i="5"/>
  <c r="I904" i="5"/>
  <c r="E904" i="5"/>
  <c r="X904" i="5" s="1"/>
  <c r="F905" i="5"/>
  <c r="G905" i="5"/>
  <c r="H905" i="5"/>
  <c r="I905" i="5"/>
  <c r="J905" i="5"/>
  <c r="R905" i="5"/>
  <c r="E905" i="5"/>
  <c r="X905" i="5" s="1"/>
  <c r="I906" i="5"/>
  <c r="R906" i="5"/>
  <c r="J906" i="5"/>
  <c r="F906" i="5"/>
  <c r="H906" i="5"/>
  <c r="G906" i="5"/>
  <c r="E906" i="5"/>
  <c r="X906" i="5" s="1"/>
  <c r="H907" i="5"/>
  <c r="J907" i="5"/>
  <c r="R907" i="5"/>
  <c r="F907" i="5"/>
  <c r="I907" i="5"/>
  <c r="G907" i="5"/>
  <c r="E907" i="5"/>
  <c r="X907" i="5" s="1"/>
  <c r="R908" i="5"/>
  <c r="J908" i="5"/>
  <c r="I908" i="5"/>
  <c r="F908" i="5"/>
  <c r="G908" i="5"/>
  <c r="H908" i="5"/>
  <c r="E908" i="5"/>
  <c r="X908" i="5" s="1"/>
  <c r="F909" i="5"/>
  <c r="I909" i="5"/>
  <c r="R909" i="5"/>
  <c r="H909" i="5"/>
  <c r="J909" i="5"/>
  <c r="G909" i="5"/>
  <c r="E909" i="5"/>
  <c r="X909" i="5" s="1"/>
  <c r="J910" i="5"/>
  <c r="I910" i="5"/>
  <c r="H910" i="5"/>
  <c r="F910" i="5"/>
  <c r="G910" i="5"/>
  <c r="R910" i="5"/>
  <c r="E910" i="5"/>
  <c r="X910" i="5" s="1"/>
  <c r="G911" i="5"/>
  <c r="R911" i="5"/>
  <c r="J911" i="5"/>
  <c r="H911" i="5"/>
  <c r="F911" i="5"/>
  <c r="I911" i="5"/>
  <c r="E911" i="5"/>
  <c r="X911" i="5" s="1"/>
  <c r="F912" i="5"/>
  <c r="R912" i="5"/>
  <c r="I912" i="5"/>
  <c r="H912" i="5"/>
  <c r="J912" i="5"/>
  <c r="G912" i="5"/>
  <c r="E912" i="5"/>
  <c r="X912" i="5" s="1"/>
  <c r="J913" i="5"/>
  <c r="H913" i="5"/>
  <c r="R913" i="5"/>
  <c r="F913" i="5"/>
  <c r="G913" i="5"/>
  <c r="I913" i="5"/>
  <c r="E913" i="5"/>
  <c r="X913" i="5" s="1"/>
  <c r="G914" i="5"/>
  <c r="I914" i="5"/>
  <c r="F914" i="5"/>
  <c r="J914" i="5"/>
  <c r="H914" i="5"/>
  <c r="R914" i="5"/>
  <c r="E914" i="5"/>
  <c r="X914" i="5" s="1"/>
  <c r="J915" i="5"/>
  <c r="G915" i="5"/>
  <c r="H915" i="5"/>
  <c r="I915" i="5"/>
  <c r="F915" i="5"/>
  <c r="R915" i="5"/>
  <c r="E915" i="5"/>
  <c r="X915" i="5" s="1"/>
  <c r="I916" i="5"/>
  <c r="F916" i="5"/>
  <c r="G916" i="5"/>
  <c r="H916" i="5"/>
  <c r="J916" i="5"/>
  <c r="R916" i="5"/>
  <c r="E916" i="5"/>
  <c r="X916" i="5" s="1"/>
  <c r="I917" i="5"/>
  <c r="G917" i="5"/>
  <c r="F917" i="5"/>
  <c r="H917" i="5"/>
  <c r="J917" i="5"/>
  <c r="R917" i="5"/>
  <c r="E917" i="5"/>
  <c r="X917" i="5" s="1"/>
  <c r="G918" i="5"/>
  <c r="H918" i="5"/>
  <c r="I918" i="5"/>
  <c r="J918" i="5"/>
  <c r="R918" i="5"/>
  <c r="F918" i="5"/>
  <c r="E918" i="5"/>
  <c r="X918" i="5" s="1"/>
  <c r="H919" i="5"/>
  <c r="R919" i="5"/>
  <c r="J919" i="5"/>
  <c r="I919" i="5"/>
  <c r="F919" i="5"/>
  <c r="G919" i="5"/>
  <c r="E919" i="5"/>
  <c r="X919" i="5" s="1"/>
  <c r="R920" i="5"/>
  <c r="F920" i="5"/>
  <c r="G920" i="5"/>
  <c r="I920" i="5"/>
  <c r="J920" i="5"/>
  <c r="H920" i="5"/>
  <c r="E920" i="5"/>
  <c r="X920" i="5" s="1"/>
  <c r="I921" i="5"/>
  <c r="F921" i="5"/>
  <c r="J921" i="5"/>
  <c r="H921" i="5"/>
  <c r="R921" i="5"/>
  <c r="G921" i="5"/>
  <c r="E921" i="5"/>
  <c r="X921" i="5" s="1"/>
  <c r="F922" i="5"/>
  <c r="I922" i="5"/>
  <c r="H922" i="5"/>
  <c r="G922" i="5"/>
  <c r="J922" i="5"/>
  <c r="R922" i="5"/>
  <c r="E922" i="5"/>
  <c r="X922" i="5" s="1"/>
  <c r="F923" i="5"/>
  <c r="G923" i="5"/>
  <c r="I923" i="5"/>
  <c r="H923" i="5"/>
  <c r="R923" i="5"/>
  <c r="J923" i="5"/>
  <c r="E923" i="5"/>
  <c r="X923" i="5" s="1"/>
  <c r="J924" i="5"/>
  <c r="F924" i="5"/>
  <c r="H924" i="5"/>
  <c r="I924" i="5"/>
  <c r="G924" i="5"/>
  <c r="R924" i="5"/>
  <c r="E924" i="5"/>
  <c r="X924" i="5" s="1"/>
  <c r="R925" i="5"/>
  <c r="I925" i="5"/>
  <c r="H925" i="5"/>
  <c r="F925" i="5"/>
  <c r="J925" i="5"/>
  <c r="G925" i="5"/>
  <c r="E925" i="5"/>
  <c r="X925" i="5" s="1"/>
  <c r="I926" i="5"/>
  <c r="R926" i="5"/>
  <c r="G926" i="5"/>
  <c r="F926" i="5"/>
  <c r="H926" i="5"/>
  <c r="J926" i="5"/>
  <c r="E926" i="5"/>
  <c r="X926" i="5" s="1"/>
  <c r="J927" i="5"/>
  <c r="G927" i="5"/>
  <c r="I927" i="5"/>
  <c r="F927" i="5"/>
  <c r="H927" i="5"/>
  <c r="R927" i="5"/>
  <c r="E927" i="5"/>
  <c r="X927" i="5" s="1"/>
  <c r="F928" i="5"/>
  <c r="H928" i="5"/>
  <c r="R928" i="5"/>
  <c r="I928" i="5"/>
  <c r="J928" i="5"/>
  <c r="G928" i="5"/>
  <c r="E928" i="5"/>
  <c r="X928" i="5" s="1"/>
  <c r="F929" i="5"/>
  <c r="R929" i="5"/>
  <c r="J929" i="5"/>
  <c r="G929" i="5"/>
  <c r="I929" i="5"/>
  <c r="H929" i="5"/>
  <c r="E929" i="5"/>
  <c r="X929" i="5" s="1"/>
  <c r="H930" i="5"/>
  <c r="F930" i="5"/>
  <c r="G930" i="5"/>
  <c r="I930" i="5"/>
  <c r="J930" i="5"/>
  <c r="R930" i="5"/>
  <c r="E930" i="5"/>
  <c r="X930" i="5" s="1"/>
  <c r="R931" i="5"/>
  <c r="F931" i="5"/>
  <c r="G931" i="5"/>
  <c r="H931" i="5"/>
  <c r="I931" i="5"/>
  <c r="J931" i="5"/>
  <c r="E931" i="5"/>
  <c r="X931" i="5" s="1"/>
  <c r="H932" i="5"/>
  <c r="R932" i="5"/>
  <c r="I932" i="5"/>
  <c r="F932" i="5"/>
  <c r="J932" i="5"/>
  <c r="G932" i="5"/>
  <c r="E932" i="5"/>
  <c r="X932" i="5" s="1"/>
  <c r="R933" i="5"/>
  <c r="G933" i="5"/>
  <c r="I933" i="5"/>
  <c r="H933" i="5"/>
  <c r="J933" i="5"/>
  <c r="F933" i="5"/>
  <c r="E933" i="5"/>
  <c r="X933" i="5" s="1"/>
  <c r="R934" i="5"/>
  <c r="F934" i="5"/>
  <c r="I934" i="5"/>
  <c r="H934" i="5"/>
  <c r="G934" i="5"/>
  <c r="J934" i="5"/>
  <c r="E934" i="5"/>
  <c r="X934" i="5" s="1"/>
  <c r="J935" i="5"/>
  <c r="R935" i="5"/>
  <c r="H935" i="5"/>
  <c r="G935" i="5"/>
  <c r="I935" i="5"/>
  <c r="F935" i="5"/>
  <c r="E935" i="5"/>
  <c r="X935" i="5" s="1"/>
  <c r="H936" i="5"/>
  <c r="I936" i="5"/>
  <c r="R936" i="5"/>
  <c r="J936" i="5"/>
  <c r="F936" i="5"/>
  <c r="G936" i="5"/>
  <c r="E936" i="5"/>
  <c r="X936" i="5" s="1"/>
  <c r="F937" i="5"/>
  <c r="G937" i="5"/>
  <c r="R937" i="5"/>
  <c r="H937" i="5"/>
  <c r="I937" i="5"/>
  <c r="J937" i="5"/>
  <c r="E937" i="5"/>
  <c r="X937" i="5" s="1"/>
  <c r="I938" i="5"/>
  <c r="H938" i="5"/>
  <c r="R938" i="5"/>
  <c r="G938" i="5"/>
  <c r="F938" i="5"/>
  <c r="J938" i="5"/>
  <c r="E938" i="5"/>
  <c r="X938" i="5" s="1"/>
  <c r="R939" i="5"/>
  <c r="I939" i="5"/>
  <c r="J939" i="5"/>
  <c r="G939" i="5"/>
  <c r="F939" i="5"/>
  <c r="H939" i="5"/>
  <c r="E939" i="5"/>
  <c r="X939" i="5" s="1"/>
  <c r="G940" i="5"/>
  <c r="H940" i="5"/>
  <c r="I940" i="5"/>
  <c r="J940" i="5"/>
  <c r="R940" i="5"/>
  <c r="F940" i="5"/>
  <c r="E940" i="5"/>
  <c r="X940" i="5" s="1"/>
  <c r="I941" i="5"/>
  <c r="H941" i="5"/>
  <c r="J941" i="5"/>
  <c r="F941" i="5"/>
  <c r="G941" i="5"/>
  <c r="R941" i="5"/>
  <c r="E941" i="5"/>
  <c r="X941" i="5" s="1"/>
  <c r="R942" i="5"/>
  <c r="H942" i="5"/>
  <c r="F942" i="5"/>
  <c r="J942" i="5"/>
  <c r="I942" i="5"/>
  <c r="G942" i="5"/>
  <c r="E942" i="5"/>
  <c r="X942" i="5" s="1"/>
  <c r="I943" i="5"/>
  <c r="G943" i="5"/>
  <c r="H943" i="5"/>
  <c r="J943" i="5"/>
  <c r="R943" i="5"/>
  <c r="F943" i="5"/>
  <c r="E943" i="5"/>
  <c r="X943" i="5" s="1"/>
  <c r="G944" i="5"/>
  <c r="H944" i="5"/>
  <c r="I944" i="5"/>
  <c r="R944" i="5"/>
  <c r="J944" i="5"/>
  <c r="F944" i="5"/>
  <c r="E944" i="5"/>
  <c r="X944" i="5" s="1"/>
  <c r="I945" i="5"/>
  <c r="H945" i="5"/>
  <c r="G945" i="5"/>
  <c r="R945" i="5"/>
  <c r="F945" i="5"/>
  <c r="J945" i="5"/>
  <c r="E945" i="5"/>
  <c r="X945" i="5" s="1"/>
  <c r="J946" i="5"/>
  <c r="I946" i="5"/>
  <c r="R946" i="5"/>
  <c r="F946" i="5"/>
  <c r="H946" i="5"/>
  <c r="G946" i="5"/>
  <c r="E946" i="5"/>
  <c r="X946" i="5" s="1"/>
  <c r="G947" i="5"/>
  <c r="R947" i="5"/>
  <c r="J947" i="5"/>
  <c r="F947" i="5"/>
  <c r="I947" i="5"/>
  <c r="H947" i="5"/>
  <c r="E947" i="5"/>
  <c r="X947" i="5" s="1"/>
  <c r="I948" i="5"/>
  <c r="J948" i="5"/>
  <c r="G948" i="5"/>
  <c r="F948" i="5"/>
  <c r="H948" i="5"/>
  <c r="R948" i="5"/>
  <c r="E948" i="5"/>
  <c r="X948" i="5" s="1"/>
  <c r="J949" i="5"/>
  <c r="F949" i="5"/>
  <c r="H949" i="5"/>
  <c r="I949" i="5"/>
  <c r="R949" i="5"/>
  <c r="G949" i="5"/>
  <c r="E949" i="5"/>
  <c r="X949" i="5" s="1"/>
  <c r="I950" i="5"/>
  <c r="G950" i="5"/>
  <c r="R950" i="5"/>
  <c r="J950" i="5"/>
  <c r="H950" i="5"/>
  <c r="F950" i="5"/>
  <c r="E950" i="5"/>
  <c r="X950" i="5" s="1"/>
  <c r="I951" i="5"/>
  <c r="G951" i="5"/>
  <c r="H951" i="5"/>
  <c r="R951" i="5"/>
  <c r="F951" i="5"/>
  <c r="J951" i="5"/>
  <c r="E951" i="5"/>
  <c r="X951" i="5" s="1"/>
  <c r="J952" i="5"/>
  <c r="H952" i="5"/>
  <c r="G952" i="5"/>
  <c r="R952" i="5"/>
  <c r="I952" i="5"/>
  <c r="F952" i="5"/>
  <c r="E952" i="5"/>
  <c r="X952" i="5" s="1"/>
  <c r="J953" i="5"/>
  <c r="F953" i="5"/>
  <c r="H953" i="5"/>
  <c r="I953" i="5"/>
  <c r="R953" i="5"/>
  <c r="G953" i="5"/>
  <c r="E953" i="5"/>
  <c r="X953" i="5" s="1"/>
  <c r="F954" i="5"/>
  <c r="I954" i="5"/>
  <c r="R954" i="5"/>
  <c r="G954" i="5"/>
  <c r="J954" i="5"/>
  <c r="H954" i="5"/>
  <c r="E954" i="5"/>
  <c r="X954" i="5" s="1"/>
  <c r="J955" i="5"/>
  <c r="F955" i="5"/>
  <c r="I955" i="5"/>
  <c r="G955" i="5"/>
  <c r="H955" i="5"/>
  <c r="R955" i="5"/>
  <c r="E955" i="5"/>
  <c r="X955" i="5" s="1"/>
  <c r="F956" i="5"/>
  <c r="H956" i="5"/>
  <c r="G956" i="5"/>
  <c r="R956" i="5"/>
  <c r="I956" i="5"/>
  <c r="J956" i="5"/>
  <c r="E956" i="5"/>
  <c r="X956" i="5" s="1"/>
  <c r="H957" i="5"/>
  <c r="G957" i="5"/>
  <c r="F957" i="5"/>
  <c r="I957" i="5"/>
  <c r="R957" i="5"/>
  <c r="J957" i="5"/>
  <c r="E957" i="5"/>
  <c r="X957" i="5" s="1"/>
  <c r="R958" i="5"/>
  <c r="G958" i="5"/>
  <c r="F958" i="5"/>
  <c r="J958" i="5"/>
  <c r="H958" i="5"/>
  <c r="I958" i="5"/>
  <c r="E958" i="5"/>
  <c r="X958" i="5" s="1"/>
  <c r="H959" i="5"/>
  <c r="R959" i="5"/>
  <c r="G959" i="5"/>
  <c r="J959" i="5"/>
  <c r="I959" i="5"/>
  <c r="F959" i="5"/>
  <c r="E959" i="5"/>
  <c r="X959" i="5" s="1"/>
  <c r="J960" i="5"/>
  <c r="F960" i="5"/>
  <c r="R960" i="5"/>
  <c r="G960" i="5"/>
  <c r="H960" i="5"/>
  <c r="I960" i="5"/>
  <c r="E960" i="5"/>
  <c r="X960" i="5" s="1"/>
  <c r="J961" i="5"/>
  <c r="H961" i="5"/>
  <c r="F961" i="5"/>
  <c r="R961" i="5"/>
  <c r="I961" i="5"/>
  <c r="G961" i="5"/>
  <c r="E961" i="5"/>
  <c r="X961" i="5" s="1"/>
  <c r="J962" i="5"/>
  <c r="F962" i="5"/>
  <c r="I962" i="5"/>
  <c r="R962" i="5"/>
  <c r="G962" i="5"/>
  <c r="H962" i="5"/>
  <c r="E962" i="5"/>
  <c r="X962" i="5" s="1"/>
  <c r="J963" i="5"/>
  <c r="R963" i="5"/>
  <c r="G963" i="5"/>
  <c r="I963" i="5"/>
  <c r="H963" i="5"/>
  <c r="F963" i="5"/>
  <c r="E963" i="5"/>
  <c r="X963" i="5" s="1"/>
  <c r="R964" i="5"/>
  <c r="G964" i="5"/>
  <c r="J964" i="5"/>
  <c r="I964" i="5"/>
  <c r="H964" i="5"/>
  <c r="F964" i="5"/>
  <c r="E964" i="5"/>
  <c r="X964" i="5" s="1"/>
  <c r="H965" i="5"/>
  <c r="J965" i="5"/>
  <c r="R965" i="5"/>
  <c r="F965" i="5"/>
  <c r="I965" i="5"/>
  <c r="G965" i="5"/>
  <c r="E965" i="5"/>
  <c r="X965" i="5" s="1"/>
  <c r="R966" i="5"/>
  <c r="I966" i="5"/>
  <c r="F966" i="5"/>
  <c r="G966" i="5"/>
  <c r="H966" i="5"/>
  <c r="J966" i="5"/>
  <c r="E966" i="5"/>
  <c r="X966" i="5" s="1"/>
  <c r="R967" i="5"/>
  <c r="H967" i="5"/>
  <c r="J967" i="5"/>
  <c r="G967" i="5"/>
  <c r="I967" i="5"/>
  <c r="F967" i="5"/>
  <c r="E967" i="5"/>
  <c r="X967" i="5" s="1"/>
  <c r="G968" i="5"/>
  <c r="R968" i="5"/>
  <c r="F968" i="5"/>
  <c r="I968" i="5"/>
  <c r="J968" i="5"/>
  <c r="H968" i="5"/>
  <c r="E968" i="5"/>
  <c r="X968" i="5" s="1"/>
  <c r="H969" i="5"/>
  <c r="F969" i="5"/>
  <c r="R969" i="5"/>
  <c r="I969" i="5"/>
  <c r="J969" i="5"/>
  <c r="G969" i="5"/>
  <c r="E969" i="5"/>
  <c r="X969" i="5" s="1"/>
  <c r="J970" i="5"/>
  <c r="H970" i="5"/>
  <c r="G970" i="5"/>
  <c r="F970" i="5"/>
  <c r="I970" i="5"/>
  <c r="R970" i="5"/>
  <c r="E970" i="5"/>
  <c r="X970" i="5" s="1"/>
  <c r="J971" i="5"/>
  <c r="G971" i="5"/>
  <c r="H971" i="5"/>
  <c r="F971" i="5"/>
  <c r="R971" i="5"/>
  <c r="I971" i="5"/>
  <c r="E971" i="5"/>
  <c r="X971" i="5" s="1"/>
  <c r="G972" i="5"/>
  <c r="H972" i="5"/>
  <c r="R972" i="5"/>
  <c r="I972" i="5"/>
  <c r="J972" i="5"/>
  <c r="F972" i="5"/>
  <c r="E972" i="5"/>
  <c r="X972" i="5" s="1"/>
  <c r="I973" i="5"/>
  <c r="J973" i="5"/>
  <c r="H973" i="5"/>
  <c r="R973" i="5"/>
  <c r="F973" i="5"/>
  <c r="G973" i="5"/>
  <c r="E973" i="5"/>
  <c r="X973" i="5" s="1"/>
  <c r="J974" i="5"/>
  <c r="H974" i="5"/>
  <c r="G974" i="5"/>
  <c r="I974" i="5"/>
  <c r="F974" i="5"/>
  <c r="R974" i="5"/>
  <c r="E974" i="5"/>
  <c r="X974" i="5" s="1"/>
  <c r="I975" i="5"/>
  <c r="H975" i="5"/>
  <c r="J975" i="5"/>
  <c r="F975" i="5"/>
  <c r="G975" i="5"/>
  <c r="R975" i="5"/>
  <c r="E975" i="5"/>
  <c r="X975" i="5" s="1"/>
  <c r="G976" i="5"/>
  <c r="J976" i="5"/>
  <c r="F976" i="5"/>
  <c r="H976" i="5"/>
  <c r="I976" i="5"/>
  <c r="R976" i="5"/>
  <c r="E976" i="5"/>
  <c r="X976" i="5" s="1"/>
  <c r="G977" i="5"/>
  <c r="F977" i="5"/>
  <c r="J977" i="5"/>
  <c r="R977" i="5"/>
  <c r="H977" i="5"/>
  <c r="I977" i="5"/>
  <c r="E977" i="5"/>
  <c r="X977" i="5" s="1"/>
  <c r="I978" i="5"/>
  <c r="H978" i="5"/>
  <c r="J978" i="5"/>
  <c r="R978" i="5"/>
  <c r="F978" i="5"/>
  <c r="G978" i="5"/>
  <c r="E978" i="5"/>
  <c r="X978" i="5" s="1"/>
  <c r="R979" i="5"/>
  <c r="G979" i="5"/>
  <c r="H979" i="5"/>
  <c r="I979" i="5"/>
  <c r="J979" i="5"/>
  <c r="F979" i="5"/>
  <c r="E979" i="5"/>
  <c r="X979" i="5" s="1"/>
  <c r="R980" i="5"/>
  <c r="G980" i="5"/>
  <c r="J980" i="5"/>
  <c r="F980" i="5"/>
  <c r="I980" i="5"/>
  <c r="H980" i="5"/>
  <c r="E980" i="5"/>
  <c r="X980" i="5" s="1"/>
  <c r="F981" i="5"/>
  <c r="J981" i="5"/>
  <c r="R981" i="5"/>
  <c r="H981" i="5"/>
  <c r="I981" i="5"/>
  <c r="G981" i="5"/>
  <c r="E981" i="5"/>
  <c r="X981" i="5" s="1"/>
  <c r="R982" i="5"/>
  <c r="I982" i="5"/>
  <c r="H982" i="5"/>
  <c r="F982" i="5"/>
  <c r="J982" i="5"/>
  <c r="G982" i="5"/>
  <c r="E982" i="5"/>
  <c r="X982" i="5" s="1"/>
  <c r="G983" i="5"/>
  <c r="R983" i="5"/>
  <c r="I983" i="5"/>
  <c r="J983" i="5"/>
  <c r="F983" i="5"/>
  <c r="H983" i="5"/>
  <c r="E983" i="5"/>
  <c r="X983" i="5" s="1"/>
  <c r="G984" i="5"/>
  <c r="R984" i="5"/>
  <c r="H984" i="5"/>
  <c r="I984" i="5"/>
  <c r="J984" i="5"/>
  <c r="F984" i="5"/>
  <c r="E984" i="5"/>
  <c r="X984" i="5" s="1"/>
  <c r="G985" i="5"/>
  <c r="H985" i="5"/>
  <c r="I985" i="5"/>
  <c r="R985" i="5"/>
  <c r="F985" i="5"/>
  <c r="J985" i="5"/>
  <c r="E985" i="5"/>
  <c r="X985" i="5" s="1"/>
  <c r="I986" i="5"/>
  <c r="R986" i="5"/>
  <c r="H986" i="5"/>
  <c r="F986" i="5"/>
  <c r="J986" i="5"/>
  <c r="G986" i="5"/>
  <c r="E986" i="5"/>
  <c r="X986" i="5" s="1"/>
  <c r="F987" i="5"/>
  <c r="I987" i="5"/>
  <c r="G987" i="5"/>
  <c r="H987" i="5"/>
  <c r="J987" i="5"/>
  <c r="R987" i="5"/>
  <c r="E987" i="5"/>
  <c r="X987" i="5" s="1"/>
  <c r="J988" i="5"/>
  <c r="I988" i="5"/>
  <c r="F988" i="5"/>
  <c r="R988" i="5"/>
  <c r="H988" i="5"/>
  <c r="G988" i="5"/>
  <c r="E988" i="5"/>
  <c r="X988" i="5" s="1"/>
  <c r="G989" i="5"/>
  <c r="H989" i="5"/>
  <c r="I989" i="5"/>
  <c r="R989" i="5"/>
  <c r="F989" i="5"/>
  <c r="J989" i="5"/>
  <c r="E989" i="5"/>
  <c r="X989" i="5" s="1"/>
  <c r="I990" i="5"/>
  <c r="R990" i="5"/>
  <c r="J990" i="5"/>
  <c r="G990" i="5"/>
  <c r="H990" i="5"/>
  <c r="F990" i="5"/>
  <c r="E990" i="5"/>
  <c r="X990" i="5" s="1"/>
  <c r="H991" i="5"/>
  <c r="I991" i="5"/>
  <c r="F991" i="5"/>
  <c r="J991" i="5"/>
  <c r="G991" i="5"/>
  <c r="R991" i="5"/>
  <c r="E991" i="5"/>
  <c r="X991" i="5" s="1"/>
  <c r="G992" i="5"/>
  <c r="R992" i="5"/>
  <c r="I992" i="5"/>
  <c r="F992" i="5"/>
  <c r="J992" i="5"/>
  <c r="H992" i="5"/>
  <c r="E992" i="5"/>
  <c r="X992" i="5" s="1"/>
  <c r="H993" i="5"/>
  <c r="J993" i="5"/>
  <c r="F993" i="5"/>
  <c r="I993" i="5"/>
  <c r="R993" i="5"/>
  <c r="G993" i="5"/>
  <c r="E993" i="5"/>
  <c r="X993" i="5" s="1"/>
  <c r="H994" i="5"/>
  <c r="I994" i="5"/>
  <c r="G994" i="5"/>
  <c r="R994" i="5"/>
  <c r="F994" i="5"/>
  <c r="J994" i="5"/>
  <c r="E994" i="5"/>
  <c r="X994" i="5" s="1"/>
  <c r="R995" i="5"/>
  <c r="I995" i="5"/>
  <c r="F995" i="5"/>
  <c r="G995" i="5"/>
  <c r="H995" i="5"/>
  <c r="J995" i="5"/>
  <c r="E995" i="5"/>
  <c r="X995" i="5" s="1"/>
  <c r="I996" i="5"/>
  <c r="R996" i="5"/>
  <c r="H996" i="5"/>
  <c r="F996" i="5"/>
  <c r="J996" i="5"/>
  <c r="G996" i="5"/>
  <c r="E996" i="5"/>
  <c r="X996" i="5" s="1"/>
  <c r="J997" i="5"/>
  <c r="I997" i="5"/>
  <c r="F997" i="5"/>
  <c r="R997" i="5"/>
  <c r="G997" i="5"/>
  <c r="H997" i="5"/>
  <c r="E997" i="5"/>
  <c r="X997" i="5" s="1"/>
  <c r="H998" i="5"/>
  <c r="J998" i="5"/>
  <c r="G998" i="5"/>
  <c r="F998" i="5"/>
  <c r="R998" i="5"/>
  <c r="I998" i="5"/>
  <c r="E998" i="5"/>
  <c r="X998" i="5" s="1"/>
  <c r="R999" i="5"/>
  <c r="I999" i="5"/>
  <c r="G999" i="5"/>
  <c r="H999" i="5"/>
  <c r="F999" i="5"/>
  <c r="J999" i="5"/>
  <c r="E999" i="5"/>
  <c r="X999" i="5" s="1"/>
  <c r="G1000" i="5"/>
  <c r="I1000" i="5"/>
  <c r="F1000" i="5"/>
  <c r="R1000" i="5"/>
  <c r="H1000" i="5"/>
  <c r="J1000" i="5"/>
  <c r="E1000" i="5"/>
  <c r="X1000" i="5" s="1"/>
  <c r="I1001" i="5"/>
  <c r="J1001" i="5"/>
  <c r="R1001" i="5"/>
  <c r="H1001" i="5"/>
  <c r="F1001" i="5"/>
  <c r="G1001" i="5"/>
  <c r="E1001" i="5"/>
  <c r="X1001" i="5" s="1"/>
  <c r="J1002" i="5"/>
  <c r="F1002" i="5"/>
  <c r="R1002" i="5"/>
  <c r="G1002" i="5"/>
  <c r="I1002" i="5"/>
  <c r="H1002" i="5"/>
  <c r="E1002" i="5"/>
  <c r="X1002" i="5" s="1"/>
  <c r="G1003" i="5"/>
  <c r="F1003" i="5"/>
  <c r="I1003" i="5"/>
  <c r="R1003" i="5"/>
  <c r="J1003" i="5"/>
  <c r="H1003" i="5"/>
  <c r="E1003" i="5"/>
  <c r="X1003" i="5" s="1"/>
  <c r="F1004" i="5"/>
  <c r="I1004" i="5"/>
  <c r="J1004" i="5"/>
  <c r="R1004" i="5"/>
  <c r="H1004" i="5"/>
  <c r="G1004" i="5"/>
  <c r="E1004" i="5"/>
  <c r="X1004" i="5" s="1"/>
  <c r="G1005" i="5"/>
  <c r="F1005" i="5"/>
  <c r="I1005" i="5"/>
  <c r="H1005" i="5"/>
  <c r="J1005" i="5"/>
  <c r="R1005" i="5"/>
  <c r="E1005" i="5"/>
  <c r="X1005" i="5" s="1"/>
  <c r="H1006" i="5"/>
  <c r="R1006" i="5"/>
  <c r="F1006" i="5"/>
  <c r="I1006" i="5"/>
  <c r="G1006" i="5"/>
  <c r="J1006" i="5"/>
  <c r="E1006" i="5"/>
  <c r="X1006" i="5" s="1"/>
  <c r="R1007" i="5"/>
  <c r="I1007" i="5"/>
  <c r="H1007" i="5"/>
  <c r="G1007" i="5"/>
  <c r="F1007" i="5"/>
  <c r="J1007" i="5"/>
  <c r="E1007" i="5"/>
  <c r="X1007" i="5" s="1"/>
  <c r="R1008" i="5"/>
  <c r="I1008" i="5"/>
  <c r="F1008" i="5"/>
  <c r="H1008" i="5"/>
  <c r="J1008" i="5"/>
  <c r="G1008" i="5"/>
  <c r="E1008" i="5"/>
  <c r="X1008" i="5" s="1"/>
  <c r="I1009" i="5"/>
  <c r="H1009" i="5"/>
  <c r="J1009" i="5"/>
  <c r="R1009" i="5"/>
  <c r="G1009" i="5"/>
  <c r="F1009" i="5"/>
  <c r="E1009" i="5"/>
  <c r="X1009" i="5" s="1"/>
  <c r="F1010" i="5"/>
  <c r="I1010" i="5"/>
  <c r="R1010" i="5"/>
  <c r="J1010" i="5"/>
  <c r="H1010" i="5"/>
  <c r="G1010" i="5"/>
  <c r="E1010" i="5"/>
  <c r="X1010" i="5" s="1"/>
  <c r="R1011" i="5"/>
  <c r="J1011" i="5"/>
  <c r="I1011" i="5"/>
  <c r="H1011" i="5"/>
  <c r="F1011" i="5"/>
  <c r="G1011" i="5"/>
  <c r="E1011" i="5"/>
  <c r="X1011" i="5" s="1"/>
  <c r="G1012" i="5"/>
  <c r="I1012" i="5"/>
  <c r="R1012" i="5"/>
  <c r="H1012" i="5"/>
  <c r="J1012" i="5"/>
  <c r="F1012" i="5"/>
  <c r="E1012" i="5"/>
  <c r="X1012" i="5" s="1"/>
  <c r="F1013" i="5"/>
  <c r="G1013" i="5"/>
  <c r="H1013" i="5"/>
  <c r="J1013" i="5"/>
  <c r="I1013" i="5"/>
  <c r="R1013" i="5"/>
  <c r="E1013" i="5"/>
  <c r="X1013" i="5" s="1"/>
  <c r="I1014" i="5"/>
  <c r="F1014" i="5"/>
  <c r="R1014" i="5"/>
  <c r="G1014" i="5"/>
  <c r="J1014" i="5"/>
  <c r="H1014" i="5"/>
  <c r="E1014" i="5"/>
  <c r="X1014" i="5" s="1"/>
  <c r="I1015" i="5"/>
  <c r="G1015" i="5"/>
  <c r="F1015" i="5"/>
  <c r="R1015" i="5"/>
  <c r="J1015" i="5"/>
  <c r="H1015" i="5"/>
  <c r="E1015" i="5"/>
  <c r="X1015" i="5" s="1"/>
  <c r="I1016" i="5"/>
  <c r="H1016" i="5"/>
  <c r="J1016" i="5"/>
  <c r="F1016" i="5"/>
  <c r="R1016" i="5"/>
  <c r="G1016" i="5"/>
  <c r="E1016" i="5"/>
  <c r="X1016" i="5" s="1"/>
  <c r="R1017" i="5"/>
  <c r="G1017" i="5"/>
  <c r="H1017" i="5"/>
  <c r="F1017" i="5"/>
  <c r="J1017" i="5"/>
  <c r="I1017" i="5"/>
  <c r="E1017" i="5"/>
  <c r="X1017" i="5" s="1"/>
  <c r="C9" i="6"/>
  <c r="D9" i="6"/>
  <c r="D6" i="6"/>
  <c r="C6" i="6"/>
  <c r="D17" i="6"/>
  <c r="K68" i="6"/>
  <c r="D15" i="6"/>
  <c r="K66" i="6"/>
  <c r="K67" i="6"/>
  <c r="D16" i="6"/>
  <c r="H51" i="6"/>
  <c r="D51" i="6" s="1"/>
  <c r="C17" i="6"/>
  <c r="C31" i="6"/>
  <c r="C21" i="6"/>
  <c r="C22" i="6"/>
  <c r="C34" i="6"/>
  <c r="C51" i="6"/>
  <c r="C24" i="6"/>
  <c r="C36" i="6"/>
  <c r="C44" i="6"/>
  <c r="C65" i="6"/>
  <c r="C14" i="6"/>
  <c r="C67" i="6"/>
  <c r="C20" i="6"/>
  <c r="C16" i="6"/>
  <c r="C46" i="6"/>
  <c r="C19" i="6"/>
  <c r="C39" i="6"/>
  <c r="C29" i="6"/>
  <c r="C41" i="6"/>
  <c r="C49" i="6"/>
  <c r="C15" i="6"/>
  <c r="C26" i="6"/>
  <c r="K65" i="6"/>
  <c r="D14" i="6"/>
  <c r="B77" i="4"/>
  <c r="A55" i="6" s="1"/>
  <c r="B43" i="4"/>
  <c r="A28" i="6" s="1"/>
  <c r="B55" i="4"/>
  <c r="A38" i="6" s="1"/>
  <c r="B31" i="4"/>
  <c r="A18" i="6" s="1"/>
  <c r="B89" i="4"/>
  <c r="A63" i="6" s="1"/>
  <c r="B67" i="4"/>
  <c r="A48" i="6" s="1"/>
  <c r="B87" i="4"/>
  <c r="A62" i="6" s="1"/>
  <c r="B85" i="4"/>
  <c r="A60" i="6" s="1"/>
  <c r="B49" i="4"/>
  <c r="A33" i="6" s="1"/>
  <c r="B81" i="4"/>
  <c r="A58" i="6" s="1"/>
  <c r="B61" i="4"/>
  <c r="A43" i="6" s="1"/>
  <c r="B37" i="4"/>
  <c r="A23" i="6" s="1"/>
  <c r="B75" i="4"/>
  <c r="A54" i="6" s="1"/>
  <c r="B83" i="4"/>
  <c r="A59" i="6" s="1"/>
  <c r="B79" i="4"/>
  <c r="A57" i="6" s="1"/>
  <c r="F37" i="6"/>
  <c r="H37" i="6" s="1"/>
  <c r="F47" i="6"/>
  <c r="H47" i="6" s="1"/>
  <c r="F68" i="6"/>
  <c r="H68" i="6" s="1"/>
  <c r="H27" i="6"/>
  <c r="F52" i="6"/>
  <c r="H52" i="6" s="1"/>
  <c r="F32" i="6"/>
  <c r="H32" i="6" s="1"/>
  <c r="F42" i="6"/>
  <c r="H42" i="6" s="1"/>
  <c r="F40" i="6"/>
  <c r="H40" i="6" s="1"/>
  <c r="F30" i="6"/>
  <c r="H30" i="6" s="1"/>
  <c r="F50" i="6"/>
  <c r="H50" i="6" s="1"/>
  <c r="F45" i="6"/>
  <c r="H45" i="6" s="1"/>
  <c r="F54" i="6"/>
  <c r="F35" i="6"/>
  <c r="H35" i="6" s="1"/>
  <c r="H25" i="6"/>
  <c r="F66" i="6"/>
  <c r="H66" i="6" s="1"/>
  <c r="D12" i="6"/>
  <c r="C12" i="6"/>
  <c r="D11" i="6"/>
  <c r="C11" i="6"/>
  <c r="D10" i="6"/>
  <c r="C10" i="6"/>
  <c r="D8" i="6"/>
  <c r="C8" i="6"/>
  <c r="C7" i="6"/>
  <c r="D7" i="6"/>
  <c r="C5" i="6"/>
  <c r="D5" i="6"/>
  <c r="C4" i="6"/>
  <c r="D4" i="6"/>
  <c r="F69" i="6"/>
  <c r="G69" i="6" a="1"/>
  <c r="G69" i="6" s="1"/>
  <c r="H64" i="6"/>
  <c r="B64" i="6"/>
  <c r="B65" i="4"/>
  <c r="A47" i="6" s="1"/>
  <c r="A27" i="6"/>
  <c r="B53" i="4"/>
  <c r="A37" i="6" s="1"/>
  <c r="B71" i="4"/>
  <c r="A52" i="6" s="1"/>
  <c r="B59" i="4"/>
  <c r="A42" i="6" s="1"/>
  <c r="A17" i="6"/>
  <c r="B35" i="4"/>
  <c r="A22" i="6" s="1"/>
  <c r="B32" i="4"/>
  <c r="A19" i="6" s="1"/>
  <c r="A14" i="6"/>
  <c r="A25" i="6"/>
  <c r="B57" i="4"/>
  <c r="A40" i="6" s="1"/>
  <c r="B63" i="4"/>
  <c r="A45" i="6" s="1"/>
  <c r="B69" i="4"/>
  <c r="A50" i="6" s="1"/>
  <c r="B51" i="4"/>
  <c r="A35" i="6" s="1"/>
  <c r="D67" i="4"/>
  <c r="D31" i="4"/>
  <c r="D43" i="4"/>
  <c r="D61" i="4"/>
  <c r="D37" i="4"/>
  <c r="D74" i="4"/>
  <c r="D49" i="4"/>
  <c r="D55" i="4"/>
  <c r="B34" i="4"/>
  <c r="A21" i="6" s="1"/>
  <c r="A16" i="6"/>
  <c r="B64" i="4"/>
  <c r="A46" i="6" s="1"/>
  <c r="B58" i="4"/>
  <c r="A41" i="6" s="1"/>
  <c r="B52" i="4"/>
  <c r="A36" i="6" s="1"/>
  <c r="B70" i="4"/>
  <c r="A51" i="6" s="1"/>
  <c r="A26" i="6"/>
  <c r="A15" i="6"/>
  <c r="B33" i="4"/>
  <c r="A20" i="6" s="1"/>
  <c r="B50" i="4"/>
  <c r="A34" i="6" s="1"/>
  <c r="B56" i="4"/>
  <c r="A39" i="6" s="1"/>
  <c r="A24" i="6"/>
  <c r="B62" i="4"/>
  <c r="A44" i="6" s="1"/>
  <c r="B68" i="4"/>
  <c r="A49" i="6" s="1"/>
  <c r="G67" i="4"/>
  <c r="G61" i="4"/>
  <c r="G31" i="4"/>
  <c r="G49" i="4"/>
  <c r="G43" i="4"/>
  <c r="G37" i="4"/>
  <c r="G74" i="4"/>
  <c r="G55" i="4"/>
  <c r="C37" i="6" l="1"/>
  <c r="D37" i="6"/>
  <c r="D47" i="6"/>
  <c r="C47" i="6"/>
  <c r="C68" i="6"/>
  <c r="D68" i="6"/>
  <c r="D27" i="6"/>
  <c r="C27" i="6"/>
  <c r="C52" i="6"/>
  <c r="D52" i="6"/>
  <c r="C32" i="6"/>
  <c r="D32" i="6"/>
  <c r="C42" i="6"/>
  <c r="D42" i="6"/>
  <c r="D40" i="6"/>
  <c r="C40" i="6"/>
  <c r="D30" i="6"/>
  <c r="C30" i="6"/>
  <c r="C50" i="6"/>
  <c r="D50" i="6"/>
  <c r="D45" i="6"/>
  <c r="C45" i="6"/>
  <c r="F55" i="6"/>
  <c r="F58" i="6"/>
  <c r="H58" i="6" s="1"/>
  <c r="F62" i="6"/>
  <c r="H62" i="6" s="1"/>
  <c r="H54" i="6"/>
  <c r="F57" i="6"/>
  <c r="H57" i="6" s="1"/>
  <c r="F59" i="6"/>
  <c r="H59" i="6" s="1"/>
  <c r="F63" i="6"/>
  <c r="H63" i="6" s="1"/>
  <c r="F60" i="6"/>
  <c r="H60" i="6" s="1"/>
  <c r="C35" i="6"/>
  <c r="D35" i="6"/>
  <c r="C25" i="6"/>
  <c r="D25" i="6"/>
  <c r="C66" i="6"/>
  <c r="D66" i="6"/>
  <c r="H69" i="6"/>
  <c r="C69" i="6"/>
  <c r="C64" i="6"/>
  <c r="D64" i="6"/>
  <c r="F56" i="6" l="1"/>
  <c r="H56" i="6" s="1"/>
  <c r="H55" i="6"/>
  <c r="C58" i="6"/>
  <c r="D58" i="6"/>
  <c r="C62" i="6"/>
  <c r="D62" i="6"/>
  <c r="C54" i="6"/>
  <c r="D54" i="6"/>
  <c r="C57" i="6"/>
  <c r="D57" i="6"/>
  <c r="C59" i="6"/>
  <c r="D59" i="6"/>
  <c r="C63" i="6"/>
  <c r="D63" i="6"/>
  <c r="C60" i="6"/>
  <c r="D60" i="6"/>
  <c r="C56" i="6" l="1"/>
  <c r="D56" i="6"/>
  <c r="H70" i="6"/>
  <c r="D2" i="6" s="1"/>
  <c r="C55" i="6"/>
  <c r="D5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<sst xmlns="http://schemas.openxmlformats.org/spreadsheetml/2006/main" count="26787" uniqueCount="16325">
  <si>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</si>
  <si>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</si>
  <si>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</si>
  <si>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</si>
  <si>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</si>
  <si>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</si>
  <si>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</si>
  <si>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</si>
  <si>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</si>
  <si>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</si>
  <si>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</si>
  <si>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</si>
  <si>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</si>
  <si>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</si>
  <si>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</si>
  <si>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</si>
  <si>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</si>
  <si>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</si>
  <si>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</si>
  <si>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</si>
  <si>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</si>
  <si>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</si>
  <si>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</si>
  <si>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</si>
  <si>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</si>
  <si>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</si>
  <si>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</si>
  <si>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</si>
  <si>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</si>
  <si>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</si>
  <si>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</si>
  <si>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</si>
  <si>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</si>
  <si>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</si>
  <si>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</si>
  <si>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</si>
  <si>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</si>
  <si>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</si>
  <si>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</si>
  <si>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</si>
  <si>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</si>
  <si>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</si>
  <si>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</si>
  <si>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</si>
  <si>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</si>
  <si>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</si>
  <si>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</si>
  <si>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</si>
  <si>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</si>
  <si>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</si>
  <si>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</si>
  <si>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</si>
  <si>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</si>
  <si>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</si>
  <si>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</si>
  <si>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</si>
  <si>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</si>
  <si>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</si>
  <si>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</si>
  <si>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</si>
  <si>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</si>
  <si>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</si>
  <si>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</si>
  <si>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</si>
  <si>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</si>
  <si>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</si>
  <si>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</si>
  <si>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</si>
  <si>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</si>
  <si>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</si>
  <si>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</si>
  <si>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</si>
  <si>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</si>
  <si>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</si>
  <si>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</si>
  <si>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</si>
  <si>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</si>
  <si>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</si>
  <si>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</si>
  <si>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</si>
  <si>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</si>
  <si>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</si>
  <si>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</si>
  <si>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</si>
  <si>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</si>
  <si>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</si>
  <si>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</si>
  <si>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</si>
  <si>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</si>
  <si>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</si>
  <si>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</si>
  <si>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</si>
  <si>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</si>
  <si>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</si>
  <si>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</si>
  <si>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</si>
  <si>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</si>
  <si>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</si>
  <si>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</si>
  <si>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</si>
  <si>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</si>
  <si>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</si>
  <si>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</si>
  <si>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</si>
  <si>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</si>
  <si>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</si>
  <si>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</si>
  <si>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</si>
  <si>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</si>
  <si>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</si>
  <si>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</si>
  <si>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</si>
  <si>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</si>
  <si>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</si>
  <si>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</si>
  <si>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</si>
  <si>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</si>
  <si>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</si>
  <si>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</si>
  <si>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</si>
  <si>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</si>
  <si>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</si>
  <si>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</si>
  <si>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</si>
  <si>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</si>
  <si>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</si>
  <si>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</si>
  <si>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</si>
  <si>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</si>
  <si>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</si>
  <si>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</si>
  <si>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</si>
  <si>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</si>
  <si>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</si>
  <si>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</si>
  <si>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</si>
  <si>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</si>
  <si>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</si>
  <si>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</si>
  <si>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</si>
  <si>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</si>
  <si>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</si>
  <si>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</si>
  <si>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</si>
  <si>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</si>
  <si>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</si>
  <si>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</si>
  <si>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</si>
  <si>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</si>
  <si>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</si>
  <si>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</si>
  <si>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</si>
  <si>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</si>
  <si>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</si>
  <si>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</si>
  <si>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</si>
  <si>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</si>
  <si>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</si>
  <si>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</si>
  <si>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</si>
  <si>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</si>
  <si>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</si>
  <si>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</si>
  <si>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</si>
  <si>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</si>
  <si>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</si>
  <si>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</si>
  <si>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</si>
  <si>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</si>
  <si>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</si>
  <si>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</si>
  <si>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</si>
  <si>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</si>
  <si>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</si>
  <si>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</si>
  <si>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</si>
  <si>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</si>
  <si>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</si>
  <si>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</si>
  <si>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</si>
  <si>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</si>
  <si>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</si>
  <si>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</si>
  <si>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</si>
  <si>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</si>
  <si>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</si>
  <si>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</si>
  <si>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</si>
  <si>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</si>
  <si>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</si>
  <si>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</si>
  <si>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</si>
  <si>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</si>
  <si>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</si>
  <si>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</si>
  <si>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</si>
  <si>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</si>
  <si>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</si>
  <si>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</si>
  <si>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</si>
  <si>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</si>
  <si>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</si>
  <si>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</si>
  <si>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</si>
  <si>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</si>
  <si>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</si>
  <si>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</si>
  <si>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</si>
  <si>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</si>
  <si>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</si>
  <si>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</si>
  <si>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</si>
  <si>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</si>
  <si>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</si>
  <si>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</si>
  <si>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</si>
  <si>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</si>
  <si>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</si>
  <si>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</si>
  <si>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</si>
  <si>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</si>
  <si>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</si>
  <si>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</si>
  <si>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</si>
  <si>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</si>
  <si>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</si>
  <si>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</si>
  <si>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</si>
  <si>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</si>
  <si>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</si>
  <si>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</si>
  <si>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</si>
  <si>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</si>
  <si>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</si>
  <si>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</si>
  <si>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</si>
  <si>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</si>
  <si>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</si>
  <si>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</si>
  <si>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</si>
  <si>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</si>
  <si>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</si>
  <si>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</si>
  <si>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</si>
  <si>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</si>
  <si>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</si>
  <si>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</si>
  <si>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</si>
  <si>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</si>
  <si>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</si>
  <si>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</si>
  <si>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</si>
  <si>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</si>
  <si>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</si>
  <si>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</si>
  <si>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</si>
  <si>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</si>
  <si>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</si>
  <si>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</si>
  <si>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</si>
  <si>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</si>
  <si>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</si>
  <si>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</si>
  <si>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</si>
  <si>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</si>
  <si>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</si>
  <si>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</si>
  <si>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</si>
  <si>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</si>
  <si>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</si>
  <si>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</si>
  <si>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</si>
  <si>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</si>
  <si>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</si>
  <si>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</si>
  <si>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</si>
  <si>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</si>
  <si>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</si>
  <si>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</si>
  <si>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</si>
  <si>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</si>
  <si>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</si>
  <si>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</si>
  <si>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</si>
  <si>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</si>
  <si>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</si>
  <si>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</si>
  <si>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</si>
  <si>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</si>
  <si>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</si>
  <si>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</si>
  <si>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</si>
  <si>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</si>
  <si>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</si>
  <si>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</si>
  <si>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</si>
  <si>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</si>
  <si>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</si>
  <si>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</si>
  <si>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</si>
  <si>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</si>
  <si>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</si>
  <si>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</si>
  <si>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</si>
  <si>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</si>
  <si>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</si>
  <si>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</si>
  <si>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</si>
  <si>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</si>
  <si>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</si>
  <si>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</si>
  <si>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</si>
  <si>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</si>
  <si>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</si>
  <si>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</si>
  <si>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</si>
  <si>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</si>
  <si>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</si>
  <si>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</si>
  <si>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</si>
  <si>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</si>
  <si>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</si>
  <si>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</si>
  <si>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</si>
  <si>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</si>
  <si>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</si>
  <si>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</si>
  <si>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</si>
  <si>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</si>
  <si>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</si>
  <si>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</si>
  <si>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</si>
  <si>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</si>
  <si>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</si>
  <si>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</si>
  <si>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</si>
  <si>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</si>
  <si>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</si>
  <si>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</si>
  <si>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</si>
  <si>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</si>
  <si>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</si>
  <si>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</si>
  <si>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</si>
  <si>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</si>
  <si>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</si>
  <si>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</si>
  <si>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</si>
  <si>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</si>
  <si>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</si>
  <si>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</si>
  <si>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</si>
  <si>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</si>
  <si>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</si>
  <si>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</si>
  <si>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</si>
  <si>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</si>
  <si>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</si>
  <si>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</si>
  <si>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</si>
  <si>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</si>
  <si>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</si>
  <si>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</si>
  <si>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</si>
  <si>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</si>
  <si>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</si>
  <si>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</si>
  <si>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</si>
  <si>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</si>
  <si>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</si>
  <si>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</si>
  <si>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</si>
  <si>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</si>
  <si>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</si>
  <si>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</si>
  <si>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</si>
  <si>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</si>
  <si>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</si>
  <si>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</si>
  <si>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</si>
  <si>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</si>
  <si>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</si>
  <si>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</si>
  <si>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</si>
  <si>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</si>
  <si>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</si>
  <si>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</si>
  <si>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</si>
  <si>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</si>
  <si>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</si>
  <si>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</si>
  <si>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</si>
  <si>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</si>
  <si>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</si>
  <si>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</si>
  <si>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</si>
  <si>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</si>
  <si>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</si>
  <si>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</si>
  <si>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</si>
  <si>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</si>
  <si>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</si>
  <si>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</si>
  <si>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</si>
  <si>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</si>
  <si>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</si>
  <si>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</si>
  <si>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</si>
  <si>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</si>
  <si>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</si>
  <si>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</si>
  <si>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</si>
  <si>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</si>
  <si>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</si>
  <si>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</si>
  <si>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</si>
  <si>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</si>
  <si>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</si>
  <si>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</si>
  <si>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</si>
  <si>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</si>
  <si>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</si>
  <si>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</si>
  <si>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</si>
  <si>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</si>
  <si>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</si>
  <si>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</si>
  <si>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</si>
  <si>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</si>
  <si>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</si>
  <si>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</si>
  <si>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</si>
  <si>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</si>
  <si>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</si>
  <si>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</si>
  <si>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</si>
  <si>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</si>
  <si>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</si>
  <si>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</si>
  <si>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</si>
  <si>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</si>
  <si>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</si>
  <si>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</si>
  <si>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</si>
  <si>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</si>
  <si>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</si>
  <si>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</si>
  <si>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</si>
  <si>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</si>
  <si>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</si>
  <si>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</si>
  <si>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</si>
  <si>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</si>
  <si>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</si>
  <si>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</si>
  <si>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</si>
  <si>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</si>
  <si>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</si>
  <si>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</si>
  <si>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</si>
  <si>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</si>
  <si>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</si>
  <si>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</si>
  <si>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</si>
  <si>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</si>
  <si>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</si>
  <si>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</si>
  <si>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</si>
  <si>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</si>
  <si>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</si>
  <si>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</si>
  <si>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</si>
  <si>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</si>
  <si>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</si>
  <si>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</si>
  <si>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</si>
  <si>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</si>
  <si>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</si>
  <si>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</si>
  <si>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</si>
  <si>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</si>
  <si>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</si>
  <si>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</si>
  <si>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</si>
  <si>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</si>
  <si>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</si>
  <si>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</si>
  <si>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</si>
  <si>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</si>
  <si>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</si>
  <si>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</si>
  <si>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</si>
  <si>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</si>
  <si>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</si>
  <si>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</si>
  <si>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</si>
  <si>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</si>
  <si>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</si>
  <si>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</si>
  <si>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</si>
  <si>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</si>
  <si>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</si>
  <si>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</si>
  <si>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</si>
  <si>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</si>
  <si>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</si>
  <si>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</si>
  <si>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</si>
  <si>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</si>
  <si>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</si>
  <si>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</si>
  <si>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</si>
  <si>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</si>
  <si>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</si>
  <si>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</si>
  <si>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</si>
  <si>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</si>
  <si>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</si>
  <si>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</si>
  <si>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</si>
  <si>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</si>
  <si>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</si>
  <si>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</si>
  <si>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</si>
  <si>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</si>
  <si>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</si>
  <si>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</si>
  <si>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</si>
  <si>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</si>
  <si>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</si>
  <si>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</si>
  <si>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</si>
  <si>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</si>
  <si>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</si>
  <si>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</si>
  <si>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</si>
  <si>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</si>
  <si>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</si>
  <si>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</si>
  <si>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</si>
  <si>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</si>
  <si>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</si>
  <si>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</si>
  <si>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</si>
  <si>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</si>
  <si>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</si>
  <si>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</si>
  <si>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</si>
  <si>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</si>
  <si>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</si>
  <si>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</si>
  <si>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</si>
  <si>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</si>
  <si>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</si>
  <si>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</si>
  <si>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</si>
  <si>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</si>
  <si>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</si>
  <si>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</si>
  <si>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</si>
  <si>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</si>
  <si>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</si>
  <si>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</si>
  <si>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</si>
  <si>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</si>
  <si>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</si>
  <si>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</si>
  <si>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</si>
  <si>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</si>
  <si>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</si>
  <si>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</si>
  <si>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</si>
  <si>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</si>
  <si>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</si>
  <si>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</si>
  <si>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</si>
  <si>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</si>
  <si>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</si>
  <si>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</si>
  <si>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</si>
  <si>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</si>
  <si>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</si>
  <si>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</si>
  <si>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</si>
  <si>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</si>
  <si>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</si>
  <si>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</si>
  <si>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</si>
  <si>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</si>
  <si>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</si>
  <si>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</si>
  <si>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</si>
  <si>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</si>
  <si>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</si>
  <si>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</si>
  <si>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</si>
  <si>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</si>
  <si>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</si>
  <si>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</si>
  <si>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</si>
  <si>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</si>
  <si>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</si>
  <si>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</si>
  <si>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</si>
  <si>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</si>
  <si>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</si>
  <si>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</si>
  <si>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</si>
  <si>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</si>
  <si>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</si>
  <si>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</si>
  <si>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</si>
  <si>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</si>
  <si>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</si>
  <si>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</si>
  <si>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</si>
  <si>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</si>
  <si>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</si>
  <si>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</si>
  <si>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</si>
  <si>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</si>
  <si>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</si>
  <si>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</si>
  <si>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</si>
  <si>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</si>
  <si>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</si>
  <si>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</si>
  <si>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</si>
  <si>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</si>
  <si>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</si>
  <si>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</si>
  <si>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</si>
  <si>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</si>
  <si>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</si>
  <si>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</si>
  <si>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</si>
  <si>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</si>
  <si>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</si>
  <si>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</si>
  <si>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</si>
  <si>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</si>
  <si>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</si>
  <si>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</si>
  <si>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</si>
  <si>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</si>
  <si>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</si>
  <si>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</si>
  <si>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</si>
  <si>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</si>
  <si>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</si>
  <si>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</si>
  <si>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</si>
  <si>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</si>
  <si>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</si>
  <si>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</si>
  <si>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</si>
  <si>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</si>
  <si>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</si>
  <si>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</si>
  <si>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</si>
  <si>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</si>
  <si>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</si>
  <si>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</si>
  <si>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</si>
  <si>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</si>
  <si>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</si>
  <si>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</si>
  <si>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</si>
  <si>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</si>
  <si>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</si>
  <si>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</si>
  <si>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</si>
  <si>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</si>
  <si>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</si>
  <si>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</si>
  <si>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</si>
  <si>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</si>
  <si>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</si>
  <si>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</si>
  <si>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</si>
  <si>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</si>
  <si>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</si>
  <si>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</si>
  <si>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</si>
  <si>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</si>
  <si>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</si>
  <si>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</si>
  <si>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</si>
  <si>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</si>
  <si>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</si>
  <si>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</si>
  <si>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</si>
  <si>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</si>
  <si>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</si>
  <si>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</si>
  <si>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</si>
  <si>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</si>
  <si>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</si>
  <si>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</si>
  <si>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</si>
  <si>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</si>
  <si>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</si>
  <si>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</si>
  <si>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</si>
  <si>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</si>
  <si>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</si>
  <si>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</si>
  <si>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</si>
  <si>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</si>
  <si>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</si>
  <si>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</si>
  <si>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</si>
  <si>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</si>
  <si>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</si>
  <si>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</si>
  <si>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</si>
  <si>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</si>
  <si>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</si>
  <si>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</si>
  <si>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</si>
  <si>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</si>
  <si>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</si>
  <si>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</si>
  <si>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</si>
  <si>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</si>
  <si>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</si>
  <si>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</si>
  <si>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</si>
  <si>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</si>
  <si>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</si>
  <si>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</si>
  <si>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</si>
  <si>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</si>
  <si>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</si>
  <si>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</si>
  <si>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</si>
  <si>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</si>
  <si>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</si>
  <si>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</si>
  <si>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</si>
  <si>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</si>
  <si>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</si>
  <si>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</si>
  <si>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</si>
  <si>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</si>
  <si>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</si>
  <si>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</si>
  <si>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</si>
  <si>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</si>
  <si>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</si>
  <si>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</si>
  <si>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</si>
  <si>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</si>
  <si>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</si>
  <si>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</si>
  <si>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</si>
  <si>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</si>
  <si>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</si>
  <si>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</si>
  <si>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</si>
  <si>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</si>
  <si>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</si>
  <si>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</si>
  <si>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</si>
  <si>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</si>
  <si>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</si>
  <si>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</si>
  <si>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</si>
  <si>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</si>
  <si>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</si>
  <si>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</si>
  <si>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</si>
  <si>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</si>
  <si>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</si>
  <si>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</si>
  <si>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</si>
  <si>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</si>
  <si>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</si>
  <si>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</si>
  <si>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</si>
  <si>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</si>
  <si>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</si>
  <si>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</si>
  <si>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</si>
  <si>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</si>
  <si>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</si>
  <si>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</si>
  <si>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</si>
  <si>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</si>
  <si>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</si>
  <si>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</si>
  <si>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</si>
  <si>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</si>
  <si>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</si>
  <si>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</si>
  <si>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</si>
  <si>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</si>
  <si>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</si>
  <si>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</si>
  <si>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</si>
  <si>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</si>
  <si>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</si>
  <si>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</si>
  <si>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</si>
  <si>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</si>
  <si>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</si>
  <si>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</si>
  <si>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</si>
  <si>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</si>
  <si>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</si>
  <si>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</si>
  <si>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</si>
  <si>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</si>
  <si>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</si>
  <si>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</si>
  <si>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</si>
  <si>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</si>
  <si>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</si>
  <si>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</si>
  <si>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</si>
  <si>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</si>
  <si>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</si>
  <si>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</si>
  <si>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</si>
  <si>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</si>
  <si>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</si>
  <si>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</si>
  <si>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</si>
  <si>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</si>
  <si>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</si>
  <si>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</si>
  <si>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</si>
  <si>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</si>
  <si>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</si>
  <si>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</si>
  <si>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</si>
  <si>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</si>
  <si>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</si>
  <si>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</si>
  <si>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</si>
  <si>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</si>
  <si>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</si>
  <si>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</si>
  <si>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</si>
  <si>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</si>
  <si>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</si>
  <si>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</si>
  <si>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</si>
  <si>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</si>
  <si>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</si>
  <si>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</si>
  <si>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</si>
  <si>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</si>
  <si>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</si>
  <si>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</si>
  <si>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</si>
  <si>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</si>
  <si>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</si>
  <si>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</si>
  <si>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</si>
  <si>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</si>
  <si>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</si>
  <si>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</si>
  <si>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</si>
  <si>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</si>
  <si>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</si>
  <si>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</si>
  <si>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</si>
  <si>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</si>
  <si>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</si>
  <si>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</si>
  <si>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</si>
  <si>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</si>
  <si>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</si>
  <si>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</si>
  <si>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</si>
  <si>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</si>
  <si>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</si>
  <si>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</si>
  <si>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</si>
  <si>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</si>
  <si>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</si>
  <si>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</si>
  <si>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</si>
  <si>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</si>
  <si>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</si>
  <si>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</si>
  <si>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</si>
  <si>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</si>
  <si>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</si>
  <si>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</si>
  <si>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</si>
  <si>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</si>
  <si>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</si>
  <si>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</si>
  <si>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</si>
  <si>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</si>
  <si>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</si>
  <si>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</si>
  <si>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</si>
  <si>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</si>
  <si>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</si>
  <si>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</si>
  <si>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</si>
  <si>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</si>
  <si>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</si>
  <si>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</si>
  <si>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</si>
  <si>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</si>
  <si>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</si>
  <si>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</si>
  <si>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</si>
  <si>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</si>
  <si>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</si>
  <si>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</si>
  <si>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</si>
  <si>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</si>
  <si>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</si>
  <si>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</si>
  <si>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</si>
  <si>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</si>
  <si>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</si>
  <si>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</si>
  <si>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</si>
  <si>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</si>
  <si>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</si>
  <si>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</si>
  <si>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</si>
  <si>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</si>
  <si>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</si>
  <si>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</si>
  <si>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</si>
  <si>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</si>
  <si>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</si>
  <si>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</si>
  <si>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</si>
  <si>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</si>
  <si>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</si>
  <si>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</si>
  <si>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</si>
  <si>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</si>
  <si>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</si>
  <si>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</si>
  <si>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</si>
  <si>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</si>
  <si>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</si>
  <si>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</si>
  <si>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</si>
  <si>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</si>
  <si>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</si>
  <si>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</si>
  <si>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</si>
  <si>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</si>
  <si>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</si>
  <si>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</si>
  <si>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</si>
  <si>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</si>
  <si>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</si>
  <si>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</si>
  <si>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</si>
  <si>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</si>
  <si>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</si>
  <si>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</si>
  <si>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</si>
  <si>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</si>
  <si>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</si>
  <si>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</si>
  <si>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</si>
  <si>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</si>
  <si>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</si>
  <si>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</si>
  <si>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</si>
  <si>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</si>
  <si>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</si>
  <si>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</si>
  <si>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</si>
  <si>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</si>
  <si>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</si>
  <si>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</si>
  <si>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</si>
  <si>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</si>
  <si>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</si>
  <si>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</si>
  <si>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</si>
  <si>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</si>
  <si>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</si>
  <si>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</si>
  <si>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</si>
  <si>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</si>
  <si>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</si>
  <si>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</si>
  <si>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</si>
  <si>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</si>
  <si>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</si>
  <si>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</si>
  <si>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</si>
  <si>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</si>
  <si>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</si>
  <si>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</si>
  <si>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</si>
  <si>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</si>
  <si>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</si>
  <si>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</si>
  <si>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</si>
  <si>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</si>
  <si>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</si>
  <si>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</si>
  <si>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</si>
  <si>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</si>
  <si>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</si>
  <si>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</si>
  <si>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</si>
  <si>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</si>
  <si>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</si>
  <si>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</si>
  <si>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</si>
  <si>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</si>
  <si>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</si>
  <si>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</si>
  <si>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</si>
  <si>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</si>
  <si>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</si>
  <si>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</si>
  <si>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</si>
  <si>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</si>
  <si>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</si>
  <si>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</si>
  <si>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</si>
  <si>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</si>
  <si>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</si>
  <si>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</si>
  <si>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</si>
  <si>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</si>
  <si>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</si>
  <si>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</si>
  <si>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</si>
  <si>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</si>
  <si>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</si>
  <si>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</si>
  <si>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</si>
  <si>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</si>
  <si>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</si>
  <si>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</si>
  <si>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</si>
  <si>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</si>
  <si>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</si>
  <si>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</si>
  <si>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</si>
  <si>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</si>
  <si>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</si>
  <si>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</si>
  <si>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</si>
  <si>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</si>
  <si>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</si>
  <si>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</si>
  <si>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</si>
  <si>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</si>
  <si>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</si>
  <si>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</si>
  <si>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</si>
  <si>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</si>
  <si>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</si>
  <si>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</si>
  <si>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</si>
  <si>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</si>
  <si>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</si>
  <si>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</si>
  <si>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</si>
  <si>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</si>
  <si>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</si>
  <si>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</si>
  <si>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</si>
  <si>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</si>
  <si>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</si>
  <si>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</si>
  <si>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</si>
  <si>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</si>
  <si>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</si>
  <si>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</si>
  <si>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</si>
  <si>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</si>
  <si>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</si>
  <si>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</si>
  <si>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</si>
  <si>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</si>
  <si>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</si>
  <si>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</si>
  <si>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</si>
  <si>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</si>
  <si>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</si>
  <si>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</si>
  <si>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</si>
  <si>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</si>
  <si>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</si>
  <si>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</si>
  <si>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</si>
  <si>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</si>
  <si>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</si>
  <si>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</si>
  <si>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</si>
  <si>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</si>
  <si>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</si>
  <si>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</si>
  <si>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</si>
  <si>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</si>
  <si>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</si>
  <si>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</si>
  <si>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</si>
  <si>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</si>
  <si>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</si>
  <si>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</si>
  <si>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</si>
  <si>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</si>
  <si>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</si>
  <si>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</si>
  <si>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</si>
  <si>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</si>
  <si>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</si>
  <si>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</si>
  <si>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</si>
  <si>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</si>
  <si>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</si>
  <si>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</si>
  <si>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</si>
  <si>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</si>
  <si>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</si>
  <si>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</si>
  <si>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</si>
  <si>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</si>
  <si>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</si>
  <si>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</si>
  <si>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</si>
  <si>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</si>
  <si>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</si>
  <si>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</si>
  <si>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</si>
  <si>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</si>
  <si>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</si>
  <si>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</si>
  <si>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</si>
  <si>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</si>
  <si>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</si>
  <si>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</si>
  <si>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</si>
  <si>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</si>
  <si>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</si>
  <si>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</si>
  <si>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</si>
  <si>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</si>
  <si>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</si>
  <si>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</si>
  <si>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</si>
  <si>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</si>
  <si>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</si>
  <si>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</si>
  <si>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</si>
  <si>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</si>
  <si>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</si>
  <si>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</si>
  <si>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</si>
  <si>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</si>
  <si>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</si>
  <si>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</si>
  <si>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</si>
  <si>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</si>
  <si>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</si>
  <si>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</si>
  <si>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</si>
  <si>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</si>
  <si>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</si>
  <si>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</si>
  <si>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</si>
  <si>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</si>
  <si>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</si>
  <si>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</si>
  <si>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</si>
  <si>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</si>
  <si>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</si>
  <si>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</si>
  <si>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</si>
  <si>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</si>
  <si>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</si>
  <si>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</si>
  <si>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</si>
  <si>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</si>
  <si>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</si>
  <si>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</si>
  <si>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</si>
  <si>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</si>
  <si>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</si>
  <si>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</si>
  <si>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</si>
  <si>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</si>
  <si>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</si>
  <si>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</si>
  <si>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</si>
  <si>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</si>
  <si>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</si>
  <si>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</si>
  <si>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</si>
  <si>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</si>
  <si>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</si>
  <si>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</si>
  <si>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</si>
  <si>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</si>
  <si>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</si>
  <si>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</si>
  <si>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</si>
  <si>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</si>
  <si>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</si>
  <si>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</si>
  <si>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</si>
  <si>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</si>
  <si>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</si>
  <si>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</si>
  <si>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</si>
  <si>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</si>
  <si>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</si>
  <si>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</si>
  <si>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</si>
  <si>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</si>
  <si>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</si>
  <si>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</si>
  <si>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</si>
  <si>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</si>
  <si>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</si>
  <si>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</si>
  <si>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</si>
  <si>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</si>
  <si>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</si>
  <si>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</si>
  <si>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</si>
  <si>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</si>
  <si>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</si>
  <si>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</si>
  <si>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</si>
  <si>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</si>
  <si>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</si>
  <si>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</si>
  <si>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</si>
  <si>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</si>
  <si>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</si>
  <si>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</si>
  <si>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</si>
  <si>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</si>
  <si>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</si>
  <si>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</si>
  <si>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</si>
  <si>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</si>
  <si>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</si>
  <si>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</si>
  <si>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</si>
  <si>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</si>
  <si>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</si>
  <si>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</si>
  <si>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</si>
  <si>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</si>
  <si>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</si>
  <si>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</si>
  <si>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</si>
  <si>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</si>
  <si>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</si>
  <si>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</si>
  <si>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</si>
  <si>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</si>
  <si>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</si>
  <si>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</si>
  <si>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</si>
  <si>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</si>
  <si>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</si>
  <si>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</si>
  <si>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</si>
  <si>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</si>
  <si>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</si>
  <si>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</si>
  <si>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</si>
  <si>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</si>
  <si>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</si>
  <si>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</si>
  <si>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</si>
  <si>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</si>
  <si>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</si>
  <si>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</si>
  <si>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</si>
  <si>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</si>
  <si>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</si>
  <si>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</si>
  <si>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</si>
  <si>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</si>
  <si>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</si>
  <si>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</si>
  <si>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</si>
  <si>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</si>
  <si>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</si>
  <si>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</si>
  <si>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</si>
  <si>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</si>
  <si>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</si>
  <si>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</si>
  <si>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</si>
  <si>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</si>
  <si>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</si>
  <si>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</si>
  <si>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</si>
  <si>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</si>
  <si>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</si>
  <si>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</si>
  <si>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</si>
  <si>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</si>
  <si>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</si>
  <si>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</si>
  <si>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</si>
  <si>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</si>
  <si>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</si>
  <si>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</si>
  <si>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</si>
  <si>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</si>
  <si>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</si>
  <si>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</si>
  <si>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</si>
  <si>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</si>
  <si>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</si>
  <si>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</si>
  <si>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</si>
  <si>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</si>
  <si>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</si>
  <si>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</si>
  <si>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</si>
  <si>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</si>
  <si>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</si>
  <si>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</si>
  <si>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</si>
  <si>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</si>
  <si>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</si>
  <si>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</si>
  <si>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</si>
  <si>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</si>
  <si>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</si>
  <si>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</si>
  <si>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</si>
  <si>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</si>
  <si>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</si>
  <si>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</si>
  <si>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</si>
  <si>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</si>
  <si>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</si>
  <si>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</si>
  <si>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</si>
  <si>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</si>
  <si>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</si>
  <si>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</si>
  <si>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</si>
  <si>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</si>
  <si>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</si>
  <si>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</si>
  <si>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</si>
  <si>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</si>
  <si>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</si>
  <si>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</si>
  <si>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</si>
  <si>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</si>
  <si>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</si>
  <si>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</si>
  <si>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</si>
  <si>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</si>
  <si>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</si>
  <si>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</si>
  <si>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</si>
  <si>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</si>
  <si>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</si>
  <si>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</si>
  <si>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</si>
  <si>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</si>
  <si>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</si>
  <si>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</si>
  <si>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</si>
  <si>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</si>
  <si>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</si>
  <si>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</si>
  <si>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</si>
  <si>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</si>
  <si>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</si>
  <si>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</si>
  <si>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</si>
  <si>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</si>
  <si>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</si>
  <si>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</si>
  <si>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</si>
  <si>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</si>
  <si>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</si>
  <si>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</si>
  <si>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</si>
  <si>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</si>
  <si>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</si>
  <si>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</si>
  <si>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</si>
  <si>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</si>
  <si>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</si>
  <si>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</si>
  <si>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</si>
  <si>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</si>
  <si>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</si>
  <si>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</si>
  <si>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</si>
  <si>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</si>
  <si>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</si>
  <si>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</si>
  <si>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</si>
  <si>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</si>
  <si>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</si>
  <si>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</si>
  <si>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</si>
  <si>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</si>
  <si>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</si>
  <si>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</si>
  <si>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</si>
  <si>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</si>
  <si>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</si>
  <si>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</si>
  <si>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</si>
  <si>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</si>
  <si>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</si>
  <si>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</si>
  <si>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</si>
  <si>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</si>
  <si>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</si>
  <si>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</si>
  <si>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</si>
  <si>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</si>
  <si>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</si>
  <si>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</si>
  <si>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</si>
  <si>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</si>
  <si>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</si>
  <si>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</si>
  <si>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</si>
  <si>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</si>
  <si>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</si>
  <si>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</si>
  <si>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</si>
  <si>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</si>
  <si>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</si>
  <si>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</si>
  <si>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</si>
  <si>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</si>
  <si>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</si>
  <si>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</si>
  <si>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</si>
  <si>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</si>
  <si>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</si>
  <si>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</si>
  <si>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</si>
  <si>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</si>
  <si>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</si>
  <si>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</si>
  <si>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</si>
  <si>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</si>
  <si>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</si>
  <si>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</si>
  <si>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</si>
  <si>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</si>
  <si>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</si>
  <si>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</si>
  <si>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</si>
  <si>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</si>
  <si>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</si>
  <si>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</si>
  <si>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</si>
  <si>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</si>
  <si>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</si>
  <si>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</si>
  <si>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</si>
  <si>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</si>
  <si>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</si>
  <si>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</si>
  <si>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</si>
  <si>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</si>
  <si>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</si>
  <si>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</si>
  <si>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</si>
  <si>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</si>
  <si>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</si>
  <si>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</si>
  <si>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</si>
  <si>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</si>
  <si>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</si>
  <si>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</si>
  <si>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</si>
  <si>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</si>
  <si>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</si>
  <si>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</si>
  <si>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</si>
  <si>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</si>
  <si>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</si>
  <si>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</si>
  <si>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</si>
  <si>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</si>
  <si>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</si>
  <si>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</si>
  <si>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</si>
  <si>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</si>
  <si>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</si>
  <si>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</si>
  <si>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</si>
  <si>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</si>
  <si>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</si>
  <si>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</si>
  <si>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</si>
  <si>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</si>
  <si>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</si>
  <si>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</si>
  <si>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</si>
  <si>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</si>
  <si>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</si>
  <si>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</si>
  <si>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</si>
  <si>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</si>
  <si>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</si>
  <si>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</si>
  <si>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</si>
  <si>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</si>
  <si>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</si>
  <si>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</si>
  <si>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</si>
  <si>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</si>
  <si>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</si>
  <si>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</si>
  <si>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</si>
  <si>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</si>
  <si>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</si>
  <si>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</si>
  <si>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</si>
  <si>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</si>
  <si>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</si>
  <si>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</si>
  <si>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</si>
  <si>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</si>
  <si>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</si>
  <si>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</si>
  <si>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</si>
  <si>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</si>
  <si>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</si>
  <si>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</si>
  <si>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</si>
  <si>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</si>
  <si>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</si>
  <si>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</si>
  <si>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</si>
  <si>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</si>
  <si>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</si>
  <si>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</si>
  <si>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</si>
  <si>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</si>
  <si>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</si>
  <si>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</si>
  <si>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</si>
  <si>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</si>
  <si>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</si>
  <si>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</si>
  <si>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</si>
  <si>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</si>
  <si>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</si>
  <si>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</si>
  <si>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</si>
  <si>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</si>
  <si>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</si>
  <si>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</si>
  <si>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</si>
  <si>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</si>
  <si>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</si>
  <si>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</si>
  <si>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</si>
  <si>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</si>
  <si>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</si>
  <si>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</si>
  <si>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</si>
  <si>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</si>
  <si>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</si>
  <si>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</si>
  <si>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</si>
  <si>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</si>
  <si>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</si>
  <si>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</si>
  <si>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</si>
  <si>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</si>
  <si>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</si>
  <si>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</si>
  <si>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</si>
  <si>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</si>
  <si>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</si>
  <si>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</si>
  <si>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</si>
  <si>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</si>
  <si>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</si>
  <si>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</si>
  <si>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</si>
  <si>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</si>
  <si>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</si>
  <si>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</si>
  <si>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</si>
  <si>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</si>
  <si>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</si>
  <si>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</si>
  <si>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</si>
  <si>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</si>
  <si>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</si>
  <si>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</si>
  <si>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</si>
  <si>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</si>
  <si>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</si>
  <si>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</si>
  <si>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</si>
  <si>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</si>
  <si>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</si>
  <si>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</si>
  <si>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</si>
  <si>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</si>
  <si>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</si>
  <si>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</si>
  <si>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</si>
  <si>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</si>
  <si>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</si>
  <si>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</si>
  <si>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</si>
  <si>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</si>
  <si>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</si>
  <si>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</si>
  <si>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</si>
  <si>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</si>
  <si>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</si>
  <si>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</si>
  <si>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</si>
  <si>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</si>
  <si>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</si>
  <si>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</si>
  <si>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</si>
  <si>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</si>
  <si>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</si>
  <si>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</si>
  <si>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</si>
  <si>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</si>
  <si>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</si>
  <si>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</si>
  <si>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</si>
  <si>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</si>
  <si>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</si>
  <si>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</si>
  <si>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</si>
  <si>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</si>
  <si>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</si>
  <si>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</si>
  <si>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</si>
  <si>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</si>
  <si>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</si>
  <si>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</si>
  <si>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</si>
  <si>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</si>
  <si>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</si>
  <si>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</si>
  <si>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</si>
  <si>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</si>
  <si>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</si>
  <si>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</si>
  <si>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</si>
  <si>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</si>
  <si>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</si>
  <si>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</si>
  <si>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</si>
  <si>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</si>
  <si>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</si>
  <si>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</si>
  <si>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</si>
  <si>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</si>
  <si>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</si>
  <si>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</si>
  <si>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</si>
  <si>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</si>
  <si>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</si>
  <si>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</si>
  <si>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</si>
  <si>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</si>
  <si>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</si>
  <si>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</si>
  <si>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</si>
  <si>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</si>
  <si>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</si>
  <si>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</si>
  <si>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</si>
  <si>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</si>
  <si>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</si>
  <si>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</si>
  <si>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</si>
  <si>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</si>
  <si>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</si>
  <si>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</si>
  <si>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</si>
  <si>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</si>
  <si>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</si>
  <si>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</si>
  <si>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</si>
  <si>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</si>
  <si>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</si>
  <si>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</si>
  <si>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</si>
  <si>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</si>
  <si>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</si>
  <si>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</si>
  <si>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</si>
  <si>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</si>
  <si>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</si>
  <si>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</si>
  <si>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</si>
  <si>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</si>
  <si>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</si>
  <si>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</si>
  <si>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</si>
  <si>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</si>
  <si>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</si>
  <si>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</si>
  <si>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</si>
  <si>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</si>
  <si>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</si>
  <si>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</si>
  <si>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</si>
  <si>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</si>
  <si>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</si>
  <si>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</si>
  <si>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</si>
  <si>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</si>
  <si>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</si>
  <si>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</si>
  <si>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</si>
  <si>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</si>
  <si>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</si>
  <si>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</si>
  <si>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</si>
  <si>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</si>
  <si>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</si>
  <si>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</si>
  <si>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</si>
  <si>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</si>
  <si>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</si>
  <si>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</si>
  <si>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</si>
  <si>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</si>
  <si>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</si>
  <si>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</si>
  <si>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</si>
  <si>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</si>
  <si>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</si>
  <si>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</si>
  <si>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</si>
  <si>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</si>
  <si>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</si>
  <si>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</si>
  <si>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</si>
  <si>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</si>
  <si>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</si>
  <si>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</si>
  <si>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</si>
  <si>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</si>
  <si>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</si>
  <si>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</si>
  <si>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</si>
  <si>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</si>
  <si>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</si>
  <si>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</si>
  <si>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</si>
  <si>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</si>
  <si>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</si>
  <si>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</si>
  <si>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</si>
  <si>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</si>
  <si>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</si>
  <si>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</si>
  <si>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</si>
  <si>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</si>
  <si>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</si>
  <si>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</si>
  <si>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</si>
  <si>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</si>
  <si>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</si>
  <si>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</si>
  <si>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</si>
  <si>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</si>
  <si>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</si>
  <si>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</si>
  <si>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</si>
  <si>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</si>
  <si>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</si>
  <si>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</si>
  <si>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</si>
  <si>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</si>
  <si>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</si>
  <si>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</si>
  <si>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</si>
  <si>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</si>
  <si>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</si>
  <si>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</si>
  <si>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</si>
  <si>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</si>
  <si>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</si>
  <si>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</si>
  <si>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</si>
  <si>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</si>
  <si>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</si>
  <si>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</si>
  <si>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</si>
  <si>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</si>
  <si>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</si>
  <si>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</si>
  <si>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</si>
  <si>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</si>
  <si>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</si>
  <si>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</si>
  <si>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</si>
  <si>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</si>
  <si>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</si>
  <si>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</si>
  <si>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</si>
  <si>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</si>
  <si>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</si>
  <si>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</si>
  <si>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</si>
  <si>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</si>
  <si>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</si>
  <si>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</si>
  <si>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</si>
  <si>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</si>
  <si>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</si>
  <si>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</si>
  <si>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</si>
  <si>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</si>
  <si>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</si>
  <si>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</si>
  <si>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</si>
  <si>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</si>
  <si>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</si>
  <si>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</si>
  <si>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</si>
  <si>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</si>
  <si>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</si>
  <si>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</si>
  <si>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</si>
  <si>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</si>
  <si>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</si>
  <si>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</si>
  <si>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</si>
  <si>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</si>
  <si>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</si>
  <si>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</si>
  <si>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</si>
  <si>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</si>
  <si>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</si>
  <si>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</si>
  <si>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</si>
  <si>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</si>
  <si>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</si>
  <si>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</si>
  <si>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</si>
  <si>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</si>
  <si>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</si>
  <si>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</si>
  <si>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</si>
  <si>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</si>
  <si>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</si>
  <si>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</si>
  <si>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</si>
  <si>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</si>
  <si>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</si>
  <si>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</si>
  <si>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</si>
  <si>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</si>
  <si>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</si>
  <si>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</si>
  <si>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</si>
  <si>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</si>
  <si>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</si>
  <si>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</si>
  <si>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</si>
  <si>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</si>
  <si>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</si>
  <si>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</si>
  <si>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</si>
  <si>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</si>
  <si>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</si>
  <si>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</si>
  <si>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</si>
  <si>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</si>
  <si>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</si>
  <si>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</si>
  <si>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</si>
  <si>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</si>
  <si>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</si>
  <si>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</si>
  <si>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</si>
  <si>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</si>
  <si>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</si>
  <si>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</si>
  <si>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</si>
  <si>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</si>
  <si>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</si>
  <si>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</si>
  <si>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</si>
  <si>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</si>
  <si>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</si>
  <si>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</si>
  <si>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</si>
  <si>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</si>
  <si>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</si>
  <si>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</si>
  <si>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</si>
  <si>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</si>
  <si>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</si>
  <si>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</si>
  <si>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</si>
  <si>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</si>
  <si>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</si>
  <si>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</si>
  <si>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</si>
  <si>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</si>
  <si>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</si>
  <si>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</si>
  <si>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</si>
  <si>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</si>
  <si>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</si>
  <si>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</si>
  <si>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</si>
  <si>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</si>
  <si>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</si>
  <si>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</si>
  <si>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</si>
  <si>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</si>
  <si>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</si>
  <si>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</si>
  <si>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</si>
  <si>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</si>
  <si>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</si>
  <si>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</si>
  <si>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</si>
  <si>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</si>
  <si>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</si>
  <si>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</si>
  <si>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</si>
  <si>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</si>
  <si>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</si>
  <si>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</si>
  <si>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</si>
  <si>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</si>
  <si>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</si>
  <si>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</si>
  <si>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</si>
  <si>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</si>
  <si>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</si>
  <si>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</si>
  <si>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</si>
  <si>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</si>
  <si>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</si>
  <si>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</si>
  <si>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</si>
  <si>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</si>
  <si>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</si>
  <si>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</si>
  <si>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</si>
  <si>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</si>
  <si>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</si>
  <si>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</si>
  <si>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</si>
  <si>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</si>
  <si>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</si>
  <si>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</si>
  <si>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</si>
  <si>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</si>
  <si>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</si>
  <si>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</si>
  <si>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</si>
  <si>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</si>
  <si>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</si>
  <si>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</si>
  <si>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</si>
  <si>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</si>
  <si>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</si>
  <si>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</si>
  <si>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</si>
  <si>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</si>
  <si>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</si>
  <si>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</si>
  <si>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</si>
  <si>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</si>
  <si>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</si>
  <si>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</si>
  <si>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</si>
  <si>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</si>
  <si>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</si>
  <si>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</si>
  <si>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</si>
  <si>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</si>
  <si>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</si>
  <si>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</si>
  <si>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</si>
  <si>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</si>
  <si>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</si>
  <si>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</si>
  <si>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</si>
  <si>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</si>
  <si>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</si>
  <si>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</si>
  <si>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</si>
  <si>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</si>
  <si>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</si>
  <si>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</si>
  <si>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</si>
  <si>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</si>
  <si>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</si>
  <si>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</si>
  <si>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</si>
  <si>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</si>
  <si>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</si>
  <si>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</si>
  <si>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</si>
  <si>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</si>
  <si>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</si>
  <si>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</si>
  <si>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</si>
  <si>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</si>
  <si>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</si>
  <si>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</si>
  <si>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</si>
  <si>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</si>
  <si>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</si>
  <si>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</si>
  <si>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</si>
  <si>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</si>
  <si>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</si>
  <si>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</si>
  <si>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</si>
  <si>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</si>
  <si>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</si>
  <si>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</si>
  <si>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</si>
  <si>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</si>
  <si>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</si>
  <si>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</si>
  <si>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</si>
  <si>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</si>
  <si>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</si>
  <si>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</si>
  <si>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</si>
  <si>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</si>
  <si>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</si>
  <si>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</si>
  <si>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</si>
  <si>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</si>
  <si>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</si>
  <si>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</si>
  <si>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</si>
  <si>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</si>
  <si>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</si>
  <si>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</si>
  <si>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</si>
  <si>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</si>
  <si>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</si>
  <si>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</si>
  <si>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</si>
  <si>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</si>
  <si>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</si>
  <si>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</si>
  <si>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</si>
  <si>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</si>
  <si>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</si>
  <si>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</si>
  <si>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</si>
  <si>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</si>
  <si>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</si>
  <si>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</si>
  <si>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</si>
  <si>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</si>
  <si>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</si>
  <si>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</si>
  <si>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</si>
  <si>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</si>
  <si>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</si>
  <si>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</si>
  <si>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</si>
  <si>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</si>
  <si>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</si>
  <si>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</si>
  <si>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</si>
  <si>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</si>
  <si>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</si>
  <si>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</si>
  <si>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</si>
  <si>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</si>
  <si>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</si>
  <si>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</si>
  <si>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</si>
  <si>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</si>
  <si>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</si>
  <si>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</si>
  <si>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</si>
  <si>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</si>
  <si>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</si>
  <si>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</si>
  <si>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</si>
  <si>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</si>
  <si>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</si>
  <si>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</si>
  <si>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</si>
  <si>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</si>
  <si>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</si>
  <si>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</si>
  <si>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</si>
  <si>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</si>
  <si>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</si>
  <si>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</si>
  <si>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</si>
  <si>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</si>
  <si>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</si>
  <si>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</si>
  <si>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</si>
  <si>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</si>
  <si>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</si>
  <si>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</si>
  <si>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</si>
  <si>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</si>
  <si>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</si>
  <si>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</si>
  <si>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</si>
  <si>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</si>
  <si>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</si>
  <si>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</si>
  <si>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</si>
  <si>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</si>
  <si>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</si>
  <si>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</si>
  <si>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</si>
  <si>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</si>
  <si>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</si>
  <si>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</si>
  <si>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</si>
  <si>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</si>
  <si>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</si>
  <si>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</si>
  <si>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</si>
  <si>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</si>
  <si>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</si>
  <si>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</si>
  <si>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</si>
  <si>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</si>
  <si>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</si>
  <si>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</si>
  <si>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</si>
  <si>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</si>
  <si>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</si>
  <si>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</si>
  <si>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</si>
  <si>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</si>
  <si>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</si>
  <si>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</si>
  <si>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</si>
  <si>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</si>
  <si>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</si>
  <si>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</si>
  <si>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</si>
  <si>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</si>
  <si>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</si>
  <si>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</si>
  <si>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</si>
  <si>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</si>
  <si>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</si>
  <si>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</si>
  <si>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</si>
  <si>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</si>
  <si>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</si>
  <si>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</si>
  <si>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</si>
  <si>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</si>
  <si>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</si>
  <si>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</si>
  <si>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</si>
  <si>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</si>
  <si>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</si>
  <si>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</si>
  <si>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</si>
  <si>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</si>
  <si>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</si>
  <si>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</si>
  <si>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</si>
  <si>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</si>
  <si>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</si>
  <si>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</si>
  <si>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</si>
  <si>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</si>
  <si>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</si>
  <si>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</si>
  <si>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</si>
  <si>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</si>
  <si>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</si>
  <si>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</si>
  <si>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</si>
  <si>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</si>
  <si>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</si>
  <si>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</si>
  <si>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</si>
  <si>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</si>
  <si>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</si>
  <si>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</si>
  <si>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</si>
  <si>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</si>
  <si>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</si>
  <si>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</si>
  <si>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</si>
  <si>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</si>
  <si>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</si>
  <si>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</si>
  <si>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</si>
  <si>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</si>
  <si>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</si>
  <si>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</si>
  <si>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</si>
  <si>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</si>
  <si>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</si>
  <si>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</si>
  <si>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</si>
  <si>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</si>
  <si>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</si>
  <si>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</si>
  <si>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</si>
  <si>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</si>
  <si>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</si>
  <si>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</si>
  <si>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</si>
  <si>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</si>
  <si>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</si>
  <si>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</si>
  <si>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</si>
  <si>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</si>
  <si>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</si>
  <si>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</si>
  <si>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</si>
  <si>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</si>
  <si>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</si>
  <si>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</si>
  <si>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</si>
  <si>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</si>
  <si>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</si>
  <si>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</si>
  <si>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</si>
  <si>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</si>
  <si>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</si>
  <si>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</si>
  <si>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</si>
  <si>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</si>
  <si>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</si>
  <si>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</si>
  <si>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</si>
  <si>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</si>
  <si>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</si>
  <si>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</si>
  <si>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</si>
  <si>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</si>
  <si>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</si>
  <si>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</si>
  <si>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</si>
  <si>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</si>
  <si>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</si>
  <si>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</si>
  <si>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</si>
  <si>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</si>
  <si>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</si>
  <si>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</si>
  <si>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</si>
  <si>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</si>
  <si>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</si>
  <si>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</si>
  <si>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</si>
  <si>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</si>
  <si>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</si>
  <si>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</si>
  <si>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</si>
  <si>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</si>
  <si>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</si>
  <si>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</si>
  <si>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</si>
  <si>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</si>
  <si>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</si>
  <si>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</si>
  <si>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</si>
  <si>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</si>
  <si>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</si>
  <si>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</si>
  <si>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</si>
  <si>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</si>
  <si>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</si>
  <si>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</si>
  <si>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</si>
  <si>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</si>
  <si>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</si>
  <si>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</si>
  <si>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</si>
  <si>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</si>
  <si>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</si>
  <si>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</si>
  <si>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</si>
  <si>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</si>
  <si>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</si>
  <si>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</si>
  <si>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</si>
  <si>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</si>
  <si>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</si>
  <si>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</si>
  <si>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</si>
  <si>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</si>
  <si>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</si>
  <si>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</si>
  <si>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</si>
  <si>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</si>
  <si>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</si>
  <si>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</si>
  <si>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</si>
  <si>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</si>
  <si>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</si>
  <si>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</si>
  <si>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</si>
  <si>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</si>
  <si>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</si>
  <si>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</si>
  <si>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</si>
  <si>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</si>
  <si>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</si>
  <si>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</si>
  <si>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</si>
  <si>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</si>
  <si>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</si>
  <si>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</si>
  <si>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</si>
  <si>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</si>
  <si>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</si>
  <si>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</si>
  <si>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</si>
  <si>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</si>
  <si>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</si>
  <si>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</si>
  <si>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</si>
  <si>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</si>
  <si>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</si>
  <si>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</si>
  <si>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</si>
  <si>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</si>
  <si>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</si>
  <si>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</si>
  <si>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</si>
  <si>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</si>
  <si>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</si>
  <si>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</si>
  <si>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</si>
  <si>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</si>
  <si>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</si>
  <si>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</si>
  <si>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</si>
  <si>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</si>
  <si>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</si>
  <si>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</si>
  <si>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</si>
  <si>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</si>
  <si>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</si>
  <si>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</si>
  <si>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</si>
  <si>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</si>
  <si>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</si>
  <si>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</si>
  <si>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</si>
  <si>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</si>
  <si>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</si>
  <si>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</si>
  <si>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</si>
  <si>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</si>
  <si>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</si>
  <si>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</si>
  <si>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</si>
  <si>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</si>
  <si>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</si>
  <si>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</si>
  <si>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</si>
  <si>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</si>
  <si>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</si>
  <si>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</si>
  <si>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</si>
  <si>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</si>
  <si>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</si>
  <si>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</si>
  <si>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</si>
  <si>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</si>
  <si>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</si>
  <si>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</si>
  <si>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</si>
  <si>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</si>
  <si>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</si>
  <si>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</si>
  <si>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</si>
  <si>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</si>
  <si>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</si>
  <si>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</si>
  <si>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</si>
  <si>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</si>
  <si>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</si>
  <si>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</si>
  <si>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</si>
  <si>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</si>
  <si>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</si>
  <si>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</si>
  <si>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</si>
  <si>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</si>
  <si>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</si>
  <si>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</si>
  <si>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</si>
  <si>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</si>
  <si>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</si>
  <si>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</si>
  <si>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</si>
  <si>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</si>
  <si>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</si>
  <si>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</si>
  <si>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</si>
  <si>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</si>
  <si>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</si>
  <si>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</si>
  <si>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</si>
  <si>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</si>
  <si>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</si>
  <si>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</si>
  <si>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</si>
  <si>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</si>
  <si>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</si>
  <si>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</si>
  <si>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</si>
  <si>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</si>
  <si>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</si>
  <si>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</si>
  <si>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</si>
  <si>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</si>
  <si>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</si>
  <si>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</si>
  <si>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</si>
  <si>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</si>
  <si>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</si>
  <si>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</si>
  <si>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</si>
  <si>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</si>
  <si>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</si>
  <si>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</si>
  <si>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</si>
  <si>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</si>
  <si>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</si>
  <si>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</si>
  <si>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</si>
  <si>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</si>
  <si>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</si>
  <si>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</si>
  <si>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</si>
  <si>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</si>
  <si>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</si>
  <si>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</si>
  <si>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</si>
  <si>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</si>
  <si>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</si>
  <si>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</si>
  <si>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</si>
  <si>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</si>
  <si>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</si>
  <si>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</si>
  <si>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</si>
  <si>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</si>
  <si>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</si>
  <si>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</si>
  <si>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</si>
  <si>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</si>
  <si>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</si>
  <si>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</si>
  <si>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</si>
  <si>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</si>
  <si>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</si>
  <si>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</si>
  <si>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</si>
  <si>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</si>
  <si>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</si>
  <si>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</si>
  <si>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</si>
  <si>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</si>
  <si>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</si>
  <si>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</si>
  <si>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</si>
  <si>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</si>
  <si>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</si>
  <si>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</si>
  <si>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</si>
  <si>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</si>
  <si>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</si>
  <si>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</si>
  <si>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</si>
  <si>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</si>
  <si>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</si>
  <si>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</si>
  <si>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</si>
  <si>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</si>
  <si>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</si>
  <si>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</si>
  <si>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</si>
  <si>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</si>
  <si>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</si>
  <si>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</si>
  <si>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</si>
  <si>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</si>
  <si>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</si>
  <si>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</si>
  <si>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</si>
  <si>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</si>
  <si>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</si>
  <si>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</si>
  <si>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</si>
  <si>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</si>
  <si>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</si>
  <si>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</si>
  <si>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</si>
  <si>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</si>
  <si>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</si>
  <si>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</si>
  <si>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</si>
  <si>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</si>
  <si>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</si>
  <si>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</si>
  <si>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</si>
  <si>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</si>
  <si>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</si>
  <si>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</si>
  <si>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</si>
  <si>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</si>
  <si>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</si>
  <si>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</si>
  <si>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</si>
  <si>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</si>
  <si>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</si>
  <si>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</si>
  <si>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</si>
  <si>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</si>
  <si>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</si>
  <si>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</si>
  <si>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</si>
  <si>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</si>
  <si>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</si>
  <si>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</si>
  <si>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</si>
  <si>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</si>
  <si>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</si>
  <si>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</si>
  <si>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</si>
  <si>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</si>
  <si>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</si>
  <si>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</si>
  <si>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</si>
  <si>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</si>
  <si>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</si>
  <si>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</si>
  <si>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</si>
  <si>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</si>
  <si>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</si>
  <si>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</si>
  <si>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</si>
  <si>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</si>
  <si>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</si>
  <si>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</si>
  <si>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</si>
  <si>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</si>
  <si>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</si>
  <si>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</si>
  <si>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</si>
  <si>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</si>
  <si>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</si>
  <si>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</si>
  <si>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</si>
  <si>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</si>
  <si>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</si>
  <si>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</si>
  <si>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</si>
  <si>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</si>
  <si>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</si>
  <si>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</si>
  <si>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</si>
  <si>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</si>
  <si>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</si>
  <si>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</si>
  <si>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</si>
  <si>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</si>
  <si>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</si>
  <si>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</si>
  <si>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</si>
  <si>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</si>
  <si>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</si>
  <si>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</si>
  <si>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</si>
  <si>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</si>
  <si>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</si>
  <si>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</si>
  <si>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</si>
  <si>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</si>
  <si>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</si>
  <si>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</si>
  <si>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</si>
  <si>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</si>
  <si>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</si>
  <si>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</si>
  <si>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</si>
  <si>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</si>
  <si>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</si>
  <si>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</si>
  <si>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</si>
  <si>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</si>
  <si>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</si>
  <si>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</si>
  <si>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</si>
  <si>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</si>
  <si>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</si>
  <si>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</si>
  <si>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</si>
  <si>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</si>
  <si>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</si>
  <si>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</si>
  <si>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</si>
  <si>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</si>
  <si>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</si>
  <si>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</si>
  <si>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</si>
  <si>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</si>
  <si>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</si>
  <si>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</si>
  <si>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</si>
  <si>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</si>
  <si>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</si>
  <si>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</si>
  <si>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</si>
  <si>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</si>
  <si>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</si>
  <si>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</si>
  <si>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</si>
  <si>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</si>
  <si>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</si>
  <si>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</si>
  <si>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</si>
  <si>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</si>
  <si>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</si>
  <si>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</si>
  <si>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</si>
  <si>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</si>
  <si>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</si>
  <si>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</si>
  <si>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</si>
  <si>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</si>
  <si>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</si>
  <si>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</si>
  <si>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</si>
  <si>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</si>
  <si>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</si>
  <si>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</si>
  <si>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</si>
  <si>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</si>
  <si>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</si>
  <si>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</si>
  <si>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</si>
  <si>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</si>
  <si>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</si>
  <si>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</si>
  <si>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</si>
  <si>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</si>
  <si>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</si>
  <si>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</si>
  <si>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</si>
  <si>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</si>
  <si>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</si>
  <si>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</si>
  <si>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</si>
  <si>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</si>
  <si>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</si>
  <si>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</si>
  <si>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</si>
  <si>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</si>
  <si>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</si>
  <si>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</si>
  <si>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</si>
  <si>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</si>
  <si>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</si>
  <si>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</si>
  <si>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</si>
  <si>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</si>
  <si>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</si>
  <si>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</si>
  <si>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</si>
  <si>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</si>
  <si>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</si>
  <si>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</si>
  <si>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</si>
  <si>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</si>
  <si>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</si>
  <si>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</si>
  <si>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</si>
  <si>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</si>
  <si>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</si>
  <si>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</si>
  <si>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</si>
  <si>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</si>
  <si>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</si>
  <si>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</si>
  <si>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</si>
  <si>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</si>
  <si>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</si>
  <si>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</si>
  <si>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</si>
  <si>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</si>
  <si>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</si>
  <si>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</si>
  <si>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</si>
  <si>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</si>
  <si>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</si>
  <si>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</si>
  <si>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</si>
  <si>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</si>
  <si>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</si>
  <si>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</si>
  <si>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</si>
  <si>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</si>
  <si>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</si>
  <si>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</si>
  <si>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</si>
  <si>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</si>
  <si>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</si>
  <si>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</si>
  <si>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</si>
  <si>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</si>
  <si>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</si>
  <si>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</si>
  <si>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</si>
  <si>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</si>
  <si>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</si>
  <si>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</si>
  <si>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</si>
  <si>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</si>
  <si>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</si>
  <si>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</si>
  <si>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</si>
  <si>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</si>
  <si>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</si>
  <si>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</si>
  <si>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</si>
  <si>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</si>
  <si>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</si>
  <si>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</si>
  <si>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</si>
  <si>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</si>
  <si>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</si>
  <si>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</si>
  <si>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</si>
  <si>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</si>
  <si>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</si>
  <si>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</si>
  <si>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</si>
  <si>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</si>
  <si>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</si>
  <si>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</si>
  <si>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</si>
  <si>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</si>
  <si>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</si>
  <si>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</si>
  <si>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</si>
  <si>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</si>
  <si>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</si>
  <si>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</si>
  <si>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</si>
  <si>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</si>
  <si>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</si>
  <si>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</si>
  <si>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</si>
  <si>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</si>
  <si>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</si>
  <si>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</si>
  <si>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</si>
  <si>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</si>
  <si>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</si>
  <si>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</si>
  <si>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</si>
  <si>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</si>
  <si>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</si>
  <si>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</si>
  <si>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</si>
  <si>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</si>
  <si>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</si>
  <si>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</si>
  <si>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</si>
  <si>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</si>
  <si>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</si>
  <si>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</si>
  <si>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</si>
  <si>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</si>
  <si>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</si>
  <si>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</si>
  <si>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</si>
  <si>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</si>
  <si>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</si>
  <si>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</si>
  <si>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</si>
  <si>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</si>
  <si>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</si>
  <si>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</si>
  <si>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</si>
  <si>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</si>
  <si>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</si>
  <si>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</si>
  <si>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</si>
  <si>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</si>
  <si>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</si>
  <si>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</si>
  <si>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</si>
  <si>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</si>
  <si>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</si>
  <si>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</si>
  <si>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</si>
  <si>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</si>
  <si>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</si>
  <si>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</si>
  <si>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</si>
  <si>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</si>
  <si>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</si>
  <si>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</si>
  <si>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</si>
  <si>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</si>
  <si>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</si>
  <si>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</si>
  <si>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</si>
  <si>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</si>
  <si>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</si>
  <si>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</si>
  <si>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</si>
  <si>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</si>
  <si>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</si>
  <si>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</si>
  <si>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</si>
  <si>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</si>
  <si>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</si>
  <si>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</si>
  <si>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</si>
  <si>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</si>
  <si>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</si>
  <si>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</si>
  <si>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</si>
  <si>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</si>
  <si>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</si>
  <si>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</si>
  <si>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</si>
  <si>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</si>
  <si>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</si>
  <si>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</si>
  <si>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</si>
  <si>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</si>
  <si>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</si>
  <si>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</si>
  <si>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</si>
  <si>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</si>
  <si>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</si>
  <si>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</si>
  <si>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</si>
  <si>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</si>
  <si>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</si>
  <si>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</si>
  <si>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</si>
  <si>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</si>
  <si>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</si>
  <si>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</si>
  <si>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</si>
  <si>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</si>
  <si>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</si>
  <si>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</si>
  <si>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</si>
  <si>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</si>
  <si>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</si>
  <si>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</si>
  <si>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</si>
  <si>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</si>
  <si>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</si>
  <si>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</si>
  <si>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</si>
  <si>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</si>
  <si>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</si>
  <si>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</si>
  <si>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</si>
  <si>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</si>
  <si>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</si>
  <si>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</si>
  <si>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</si>
  <si>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</si>
  <si>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</si>
  <si>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</si>
  <si>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</si>
  <si>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</si>
  <si>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</si>
  <si>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</si>
  <si>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</si>
  <si>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</si>
  <si>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</si>
  <si>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</si>
  <si>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</si>
  <si>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</si>
  <si>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</si>
  <si>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</si>
  <si>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</si>
  <si>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</si>
  <si>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</si>
  <si>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</si>
  <si>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</si>
  <si>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</si>
  <si>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</si>
  <si>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</si>
  <si>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</si>
  <si>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</si>
  <si>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</si>
  <si>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</si>
  <si>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</si>
  <si>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</si>
  <si>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</si>
  <si>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</si>
  <si>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</si>
  <si>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</si>
  <si>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</si>
  <si>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</si>
  <si>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</si>
  <si>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</si>
  <si>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</si>
  <si>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</si>
  <si>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</si>
  <si>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</si>
  <si>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</si>
  <si>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</si>
  <si>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</si>
  <si>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</si>
  <si>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</si>
  <si>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</si>
  <si>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</si>
  <si>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</si>
  <si>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</si>
  <si>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</si>
  <si>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</si>
  <si>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</si>
  <si>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</si>
  <si>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</si>
  <si>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</si>
  <si>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</si>
  <si>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</si>
  <si>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</si>
  <si>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</si>
  <si>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</si>
  <si>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</si>
  <si>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</si>
  <si>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</si>
  <si>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</si>
  <si>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</si>
  <si>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</si>
  <si>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</si>
  <si>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</si>
  <si>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</si>
  <si>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</si>
  <si>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</si>
  <si>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</si>
  <si>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</si>
  <si>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</si>
  <si>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</si>
  <si>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</si>
  <si>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</si>
  <si>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</si>
  <si>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</si>
  <si>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</si>
  <si>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</si>
  <si>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</si>
  <si>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</si>
  <si>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</si>
  <si>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</si>
  <si>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</si>
  <si>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</si>
  <si>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</si>
  <si>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</si>
  <si>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</si>
  <si>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</si>
  <si>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</si>
  <si>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</si>
  <si>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</si>
  <si>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</si>
  <si>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</si>
  <si>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</si>
  <si>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</si>
  <si>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</si>
  <si>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</si>
  <si>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</si>
  <si>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</si>
  <si>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</si>
  <si>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</si>
  <si>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</si>
  <si>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</si>
  <si>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</si>
  <si>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</si>
  <si>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</si>
  <si>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</si>
  <si>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</si>
  <si>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</si>
  <si>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</si>
  <si>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</si>
  <si>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</si>
  <si>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</si>
  <si>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</si>
  <si>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</si>
  <si>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</si>
  <si>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</si>
  <si>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</si>
  <si>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</si>
  <si>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</si>
  <si>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</si>
  <si>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</si>
  <si>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</si>
  <si>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</si>
  <si>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</si>
  <si>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</si>
  <si>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</si>
  <si>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</si>
  <si>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</si>
  <si>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</si>
  <si>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</si>
  <si>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</si>
  <si>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</si>
  <si>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</si>
  <si>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</si>
  <si>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</si>
  <si>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</si>
  <si>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</si>
  <si>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</si>
  <si>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</si>
  <si>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</si>
  <si>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</si>
  <si>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</si>
  <si>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</si>
  <si>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</si>
  <si>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</si>
  <si>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</si>
  <si>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</si>
  <si>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</si>
  <si>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</si>
  <si>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</si>
  <si>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</si>
  <si>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</si>
  <si>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</si>
  <si>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</si>
  <si>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</si>
  <si>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</si>
  <si>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</si>
  <si>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</si>
  <si>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</si>
  <si>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</si>
  <si>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</si>
  <si>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</si>
  <si>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</si>
  <si>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</si>
  <si>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</si>
  <si>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</si>
  <si>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</si>
  <si>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</si>
  <si>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</si>
  <si>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</si>
  <si>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</si>
  <si>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</si>
  <si>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</si>
  <si>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</si>
  <si>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</si>
  <si>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</si>
  <si>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</si>
  <si>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</si>
  <si>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</si>
  <si>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</si>
  <si>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</si>
  <si>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</si>
  <si>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</si>
  <si>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</si>
  <si>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</si>
  <si>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</si>
  <si>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</si>
  <si>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</si>
  <si>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</si>
  <si>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</si>
  <si>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</si>
  <si>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</si>
  <si>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</si>
  <si>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</si>
  <si>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</si>
  <si>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</si>
  <si>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</si>
  <si>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</si>
  <si>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</si>
  <si>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</si>
  <si>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</si>
  <si>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</si>
  <si>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</si>
  <si>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</si>
  <si>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</si>
  <si>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</si>
  <si>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</si>
  <si>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</si>
  <si>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</si>
  <si>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</si>
  <si>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</si>
  <si>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</si>
  <si>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</si>
  <si>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</si>
  <si>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</si>
  <si>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</si>
  <si>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</si>
  <si>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</si>
  <si>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</si>
  <si>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</si>
  <si>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</si>
  <si>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</si>
  <si>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</si>
  <si>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</si>
  <si>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</si>
  <si>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</si>
  <si>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</si>
  <si>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</si>
  <si>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</si>
  <si>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</si>
  <si>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</si>
  <si>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</si>
  <si>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</si>
  <si>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</si>
  <si>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</si>
  <si>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</si>
  <si>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</si>
  <si>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</si>
  <si>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</si>
  <si>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</si>
  <si>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</si>
  <si>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</si>
  <si>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</si>
  <si>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</si>
  <si>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</si>
  <si>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</si>
  <si>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</si>
  <si>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</si>
  <si>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</si>
  <si>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</si>
  <si>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</si>
  <si>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</si>
  <si>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</si>
  <si>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</si>
  <si>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</si>
  <si>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</si>
  <si>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</si>
  <si>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</si>
  <si>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</si>
  <si>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</si>
  <si>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</si>
  <si>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</si>
  <si>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</si>
  <si>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</si>
  <si>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</si>
  <si>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</si>
  <si>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</si>
  <si>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</si>
  <si>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</si>
  <si>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</si>
  <si>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</si>
  <si>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</si>
  <si>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</si>
  <si>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</si>
  <si>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</si>
  <si>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</si>
  <si>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</si>
  <si>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</si>
  <si>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</si>
  <si>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</si>
  <si>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</si>
  <si>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</si>
  <si>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</si>
  <si>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</si>
  <si>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</si>
  <si>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</si>
  <si>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</si>
  <si>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</si>
  <si>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</si>
  <si>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</si>
  <si>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</si>
  <si>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</si>
  <si>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</si>
  <si>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</si>
  <si>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</si>
  <si>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</si>
  <si>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</si>
  <si>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</si>
  <si>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</si>
  <si>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</si>
  <si>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</si>
  <si>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</si>
  <si>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</si>
  <si>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</si>
  <si>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</si>
  <si>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</si>
  <si>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</si>
  <si>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</si>
  <si>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</si>
  <si>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</si>
  <si>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</si>
  <si>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</si>
  <si>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</si>
  <si>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</si>
  <si>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</si>
  <si>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</si>
  <si>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</si>
  <si>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</si>
  <si>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</si>
  <si>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</si>
  <si>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</si>
  <si>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</si>
  <si>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</si>
  <si>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</si>
  <si>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</si>
  <si>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</si>
  <si>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</si>
  <si>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</si>
  <si>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</si>
  <si>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</si>
  <si>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</si>
  <si>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</si>
  <si>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</si>
  <si>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</si>
  <si>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</si>
  <si>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</si>
  <si>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</si>
  <si>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</si>
  <si>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</si>
  <si>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</si>
  <si>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</si>
  <si>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</si>
  <si>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</si>
  <si>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</si>
  <si>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</si>
  <si>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</si>
  <si>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</si>
  <si>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</si>
  <si>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</si>
  <si>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</si>
  <si>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</si>
  <si>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</si>
  <si>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</si>
  <si>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</si>
  <si>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</si>
  <si>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</si>
  <si>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</si>
  <si>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</si>
  <si>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</si>
  <si>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</si>
  <si>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</si>
  <si>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</si>
  <si>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</si>
  <si>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</si>
  <si>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</si>
  <si>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</si>
  <si>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</si>
  <si>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</si>
  <si>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</si>
  <si>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</si>
  <si>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</si>
  <si>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</si>
  <si>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</si>
  <si>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</si>
  <si>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</si>
  <si>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</si>
  <si>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</si>
  <si>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</si>
  <si>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</si>
  <si>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</si>
  <si>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</si>
  <si>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</si>
  <si>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</si>
  <si>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</si>
  <si>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</si>
  <si>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</si>
  <si>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</si>
  <si>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</si>
  <si>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</si>
  <si>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</si>
  <si>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</si>
  <si>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</si>
  <si>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</si>
  <si>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</si>
  <si>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</si>
  <si>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</si>
  <si>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</si>
  <si>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</si>
  <si>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</si>
  <si>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</si>
  <si>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</si>
  <si>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</si>
  <si>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</si>
  <si>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</si>
  <si>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</si>
  <si>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</si>
  <si>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</si>
  <si>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</si>
  <si>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</si>
  <si>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</si>
  <si>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</si>
  <si>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</si>
  <si>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</si>
  <si>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</si>
  <si>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</si>
  <si>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</si>
  <si>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</si>
  <si>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</si>
  <si>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</si>
  <si>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</si>
  <si>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</si>
  <si>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</si>
  <si>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</si>
  <si>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</si>
  <si>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</si>
  <si>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</si>
  <si>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</si>
  <si>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</si>
  <si>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</si>
  <si>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</si>
  <si>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</si>
  <si>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</si>
  <si>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</si>
  <si>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</si>
  <si>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</si>
  <si>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</si>
  <si>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</si>
  <si>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</si>
  <si>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</si>
  <si>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</si>
  <si>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</si>
  <si>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</si>
  <si>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</si>
  <si>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</si>
  <si>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</si>
  <si>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</si>
  <si>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</si>
  <si>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</si>
  <si>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</si>
  <si>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</si>
  <si>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</si>
  <si>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</si>
  <si>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</si>
  <si>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</si>
  <si>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</si>
  <si>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</si>
  <si>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</si>
  <si>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</si>
  <si>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</si>
  <si>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</si>
  <si>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</si>
  <si>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</si>
  <si>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</si>
  <si>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</si>
  <si>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</si>
  <si>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</si>
  <si>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</si>
  <si>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</si>
  <si>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</si>
  <si>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</si>
  <si>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</si>
  <si>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</si>
  <si>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</si>
  <si>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</si>
  <si>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</si>
  <si>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</si>
  <si>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</si>
  <si>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</si>
  <si>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</si>
  <si>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</si>
  <si>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</si>
  <si>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</si>
  <si>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</si>
  <si>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</si>
  <si>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</si>
  <si>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</si>
  <si>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</si>
  <si>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</si>
  <si>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</si>
  <si>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</si>
  <si>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</si>
  <si>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</si>
  <si>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</si>
  <si>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</si>
  <si>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</si>
  <si>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</si>
  <si>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</si>
  <si>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</si>
  <si>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</si>
  <si>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</si>
  <si>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</si>
  <si>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</si>
  <si>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</si>
  <si>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</si>
  <si>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</si>
  <si>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</si>
  <si>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</si>
  <si>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</si>
  <si>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</si>
  <si>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</si>
  <si>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</si>
  <si>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</si>
  <si>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</si>
  <si>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</si>
  <si>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</si>
  <si>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</si>
  <si>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</si>
  <si>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</si>
  <si>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</si>
  <si>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</si>
  <si>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</si>
  <si>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</si>
  <si>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</si>
  <si>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</si>
  <si>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</si>
  <si>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</si>
  <si>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</si>
  <si>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</si>
  <si>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</si>
  <si>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</si>
  <si>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</si>
  <si>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</si>
  <si>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</si>
  <si>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</si>
  <si>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</si>
  <si>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</si>
  <si>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</si>
  <si>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</si>
  <si>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</si>
  <si>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</si>
  <si>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</si>
  <si>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</si>
  <si>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</si>
  <si>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</si>
  <si>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</si>
  <si>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</si>
  <si>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</si>
  <si>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</si>
  <si>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</si>
  <si>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</si>
  <si>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</si>
  <si>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</si>
  <si>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</si>
  <si>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</si>
  <si>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</si>
  <si>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</si>
  <si>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</si>
  <si>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</si>
  <si>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</si>
  <si>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</si>
  <si>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</si>
  <si>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</si>
  <si>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</si>
  <si>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</si>
  <si>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</si>
  <si>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</si>
  <si>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</si>
  <si>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</si>
  <si>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</si>
  <si>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</si>
  <si>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</si>
  <si>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</si>
  <si>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</si>
  <si>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</si>
  <si>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</si>
  <si>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</si>
  <si>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</si>
  <si>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</si>
  <si>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</si>
  <si>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</si>
  <si>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</si>
  <si>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</si>
  <si>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</si>
  <si>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</si>
  <si>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</si>
  <si>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</si>
  <si>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</si>
  <si>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</si>
  <si>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</si>
  <si>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</si>
  <si>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</si>
  <si>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</si>
  <si>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</si>
  <si>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</si>
  <si>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</si>
  <si>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</si>
  <si>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</si>
  <si>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</si>
  <si>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</si>
  <si>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</si>
  <si>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</si>
  <si>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</si>
  <si>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</si>
  <si>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</si>
  <si>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</si>
  <si>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</si>
  <si>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</si>
  <si>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</si>
  <si>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</si>
  <si>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</si>
  <si>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</si>
  <si>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</si>
  <si>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</si>
  <si>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</si>
  <si>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</si>
  <si>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</si>
  <si>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</si>
  <si>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</si>
  <si>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</si>
  <si>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</si>
  <si>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</si>
  <si>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</si>
  <si>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</si>
  <si>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</si>
  <si>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</si>
  <si>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</si>
  <si>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</si>
  <si>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</si>
  <si>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</si>
  <si>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</si>
  <si>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</si>
  <si>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</si>
  <si>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</si>
  <si>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</si>
  <si>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</si>
  <si>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</si>
  <si>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</si>
  <si>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</si>
  <si>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</si>
  <si>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</si>
  <si>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</si>
  <si>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</si>
  <si>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</si>
  <si>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</si>
  <si>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</si>
  <si>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</si>
  <si>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</si>
  <si>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</si>
  <si>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</si>
  <si>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</si>
  <si>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</si>
  <si>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</si>
  <si>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</si>
  <si>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</si>
  <si>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</si>
  <si>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</si>
  <si>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</si>
  <si>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</si>
  <si>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</si>
  <si>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</si>
  <si>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</si>
  <si>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</si>
  <si>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</si>
  <si>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</si>
  <si>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</si>
  <si>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</si>
  <si>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</si>
  <si>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</si>
  <si>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</si>
  <si>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</si>
  <si>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</si>
  <si>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</si>
  <si>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</si>
  <si>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</si>
  <si>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</si>
  <si>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</si>
  <si>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</si>
  <si>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</si>
  <si>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</si>
  <si>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</si>
  <si>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</si>
  <si>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</si>
  <si>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</si>
  <si>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</si>
  <si>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</si>
  <si>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</si>
  <si>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</si>
  <si>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</si>
  <si>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</si>
  <si>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</si>
  <si>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</si>
  <si>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</si>
  <si>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</si>
  <si>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</si>
  <si>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</si>
  <si>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</si>
  <si>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</si>
  <si>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</si>
  <si>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</si>
  <si>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</si>
  <si>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</si>
  <si>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</si>
  <si>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</si>
  <si>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</si>
  <si>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</si>
  <si>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</si>
  <si>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</si>
  <si>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</si>
  <si>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</si>
  <si>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</si>
  <si>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</si>
  <si>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</si>
  <si>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</si>
  <si>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</si>
  <si>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</si>
  <si>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</si>
  <si>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</si>
  <si>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</si>
  <si>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</si>
  <si>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</si>
  <si>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</si>
  <si>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</si>
  <si>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</si>
  <si>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</si>
  <si>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</si>
  <si>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</si>
  <si>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</si>
  <si>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</si>
  <si>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</si>
  <si>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</si>
  <si>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</si>
  <si>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</si>
  <si>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</si>
  <si>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</si>
  <si>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</si>
  <si>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</si>
  <si>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</si>
  <si>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</si>
  <si>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</si>
  <si>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</si>
  <si>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</si>
  <si>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</si>
  <si>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</si>
  <si>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</si>
  <si>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</si>
  <si>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</si>
  <si>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</si>
  <si>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</si>
  <si>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</si>
  <si>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</si>
  <si>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</si>
  <si>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</si>
  <si>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</si>
  <si>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</si>
  <si>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</si>
  <si>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</si>
  <si>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</si>
  <si>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</si>
  <si>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</si>
  <si>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</si>
  <si>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</si>
  <si>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</si>
  <si>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</si>
  <si>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</si>
  <si>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</si>
  <si>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</si>
  <si>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</si>
  <si>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</si>
  <si>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</si>
  <si>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</si>
  <si>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</si>
  <si>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</si>
  <si>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</si>
  <si>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</si>
  <si>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</si>
  <si>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</si>
  <si>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</si>
  <si>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</si>
  <si>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</si>
  <si>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</si>
  <si>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</si>
  <si>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</si>
  <si>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</si>
  <si>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</si>
  <si>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</si>
  <si>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</si>
  <si>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</si>
  <si>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</si>
  <si>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</si>
  <si>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</si>
  <si>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</si>
  <si>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</si>
  <si>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</si>
  <si>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</si>
  <si>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</si>
  <si>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</si>
  <si>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</si>
  <si>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</si>
  <si>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</si>
  <si>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</si>
  <si>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</si>
  <si>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</si>
  <si>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</si>
  <si>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</si>
  <si>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</si>
  <si>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</si>
  <si>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</si>
  <si>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</si>
  <si>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</si>
  <si>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</si>
  <si>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</si>
  <si>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</si>
  <si>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</si>
  <si>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</si>
  <si>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</si>
  <si>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</si>
  <si>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</si>
  <si>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</si>
  <si>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</si>
  <si>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</si>
  <si>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</si>
  <si>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</si>
  <si>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</si>
  <si>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</si>
  <si>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</si>
  <si>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</si>
  <si>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</si>
  <si>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</si>
  <si>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</si>
  <si>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</si>
  <si>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</si>
  <si>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</si>
  <si>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</si>
  <si>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</si>
  <si>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</si>
  <si>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</si>
  <si>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</si>
  <si>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</si>
  <si>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</si>
  <si>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</si>
  <si>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</si>
  <si>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</si>
  <si>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</si>
  <si>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</si>
  <si>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</si>
  <si>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</si>
  <si>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</si>
  <si>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</si>
  <si>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</si>
  <si>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</si>
  <si>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</si>
  <si>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</si>
  <si>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</si>
  <si>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</si>
  <si>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</si>
  <si>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</si>
  <si>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</si>
  <si>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</si>
  <si>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</si>
  <si>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</si>
  <si>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</si>
  <si>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</si>
  <si>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</si>
  <si>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</si>
  <si>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</si>
  <si>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</si>
  <si>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</si>
  <si>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</si>
  <si>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</si>
  <si>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</si>
  <si>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</si>
  <si>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</si>
  <si>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</si>
  <si>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</si>
  <si>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</si>
  <si>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</si>
  <si>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</si>
  <si>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</si>
  <si>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</si>
  <si>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</si>
  <si>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</si>
  <si>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</si>
  <si>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</si>
  <si>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</si>
  <si>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</si>
  <si>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</si>
  <si>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</si>
  <si>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</si>
  <si>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</si>
  <si>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</si>
  <si>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</si>
  <si>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</si>
  <si>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</si>
  <si>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</si>
  <si>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</si>
  <si>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</si>
  <si>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</si>
  <si>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</si>
  <si>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</si>
  <si>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</si>
  <si>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</si>
  <si>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</si>
  <si>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</si>
  <si>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</si>
  <si>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</si>
  <si>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</si>
  <si>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</si>
  <si>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</si>
  <si>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</si>
  <si>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</si>
  <si>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</si>
  <si>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</si>
  <si>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</si>
  <si>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</si>
  <si>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</si>
  <si>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</si>
  <si>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</si>
  <si>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</si>
  <si>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</si>
  <si>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</si>
  <si>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</si>
  <si>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</si>
  <si>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</si>
  <si>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</si>
  <si>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</si>
  <si>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</si>
  <si>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</si>
  <si>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</si>
  <si>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</si>
  <si>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</si>
  <si>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</si>
  <si>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</si>
  <si>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</si>
  <si>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</si>
  <si>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</si>
  <si>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</si>
  <si>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</si>
  <si>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</si>
  <si>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</si>
  <si>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</si>
  <si>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</si>
  <si>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</si>
  <si>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</si>
  <si>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</si>
  <si>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</si>
  <si>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</si>
  <si>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</si>
  <si>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</si>
  <si>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</si>
  <si>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</si>
  <si>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</si>
  <si>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</si>
  <si>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</si>
  <si>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</si>
  <si>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</si>
  <si>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</si>
  <si>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</si>
  <si>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</si>
  <si>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</si>
  <si>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</si>
  <si>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</si>
  <si>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</si>
  <si>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</si>
  <si>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</si>
  <si>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</si>
  <si>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</si>
  <si>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</si>
  <si>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</si>
  <si>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</si>
  <si>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</si>
  <si>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</si>
  <si>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</si>
  <si>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</si>
  <si>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</si>
  <si>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</si>
  <si>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</si>
  <si>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</si>
  <si>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</si>
  <si>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</si>
  <si>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</si>
  <si>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</si>
  <si>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</si>
  <si>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</si>
  <si>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</si>
  <si>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</si>
  <si>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</si>
  <si>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</si>
  <si>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</si>
  <si>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</si>
  <si>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</si>
  <si>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</si>
  <si>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</si>
  <si>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</si>
  <si>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</si>
  <si>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</si>
  <si>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</si>
  <si>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</si>
  <si>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</si>
  <si>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</si>
  <si>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</si>
  <si>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</si>
  <si>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</si>
  <si>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</si>
  <si>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</si>
  <si>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</si>
  <si>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</si>
  <si>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</si>
  <si>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</si>
  <si>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</si>
  <si>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</si>
  <si>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</si>
  <si>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</si>
  <si>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</si>
  <si>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</si>
  <si>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</si>
  <si>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</si>
  <si>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</si>
  <si>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</si>
  <si>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</si>
  <si>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</si>
  <si>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</si>
  <si>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</si>
  <si>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</si>
  <si>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</si>
  <si>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</si>
  <si>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</si>
  <si>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</si>
  <si>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</si>
  <si>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</si>
  <si>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</si>
  <si>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</si>
  <si>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</si>
  <si>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</si>
  <si>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</si>
  <si>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</si>
  <si>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</si>
  <si>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</si>
  <si>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</si>
  <si>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</si>
  <si>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</si>
  <si>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</si>
  <si>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</si>
  <si>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</si>
  <si>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</si>
  <si>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</si>
  <si>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</si>
  <si>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</si>
  <si>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</si>
  <si>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</si>
  <si>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</si>
  <si>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</si>
  <si>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</si>
  <si>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</si>
  <si>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</si>
  <si>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</si>
  <si>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</si>
  <si>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</si>
  <si>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</si>
  <si>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</si>
  <si>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</si>
  <si>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</si>
  <si>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</si>
  <si>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</si>
  <si>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</si>
  <si>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</si>
  <si>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</si>
  <si>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</si>
  <si>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</si>
  <si>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</si>
  <si>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</si>
  <si>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</si>
  <si>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</si>
  <si>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</si>
  <si>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</si>
  <si>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</si>
  <si>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</si>
  <si>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</si>
  <si>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</si>
  <si>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</si>
  <si>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</si>
  <si>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</si>
  <si>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</si>
  <si>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</si>
  <si>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</si>
  <si>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</si>
  <si>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</si>
  <si>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</si>
  <si>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</si>
  <si>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</si>
  <si>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</si>
  <si>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</si>
  <si>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</si>
  <si>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</si>
  <si>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</si>
  <si>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</si>
  <si>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</si>
  <si>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</si>
  <si>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</si>
  <si>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</si>
  <si>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</si>
  <si>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</si>
  <si>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</si>
  <si>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</si>
  <si>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</si>
  <si>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</si>
  <si>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</si>
  <si>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</si>
  <si>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</si>
  <si>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</si>
  <si>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</si>
  <si>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</si>
  <si>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</si>
  <si>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</si>
  <si>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</si>
  <si>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</si>
  <si>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</si>
  <si>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</si>
  <si>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</si>
  <si>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</si>
  <si>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</si>
  <si>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</si>
  <si>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</si>
  <si>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</si>
  <si>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</si>
  <si>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</si>
  <si>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</si>
  <si>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</si>
  <si>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</si>
  <si>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</si>
  <si>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</si>
  <si>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</si>
  <si>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</si>
  <si>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</si>
  <si>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</si>
  <si>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</si>
  <si>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</si>
  <si>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</si>
  <si>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</si>
  <si>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</si>
  <si>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</si>
  <si>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</si>
  <si>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</si>
  <si>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</si>
  <si>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</si>
  <si>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</si>
  <si>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</si>
  <si>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</si>
  <si>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</si>
  <si>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</si>
  <si>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</si>
  <si>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</si>
  <si>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</si>
  <si>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</si>
  <si>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</si>
  <si>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</si>
  <si>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</si>
  <si>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</si>
  <si>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</si>
  <si>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</si>
  <si>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</si>
  <si>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</si>
  <si>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</si>
  <si>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</si>
  <si>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</si>
  <si>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</si>
  <si>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</si>
  <si>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</si>
  <si>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</si>
  <si>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</si>
  <si>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</si>
  <si>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</si>
  <si>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</si>
  <si>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</si>
  <si>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</si>
  <si>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</si>
  <si>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</si>
  <si>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</si>
  <si>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</si>
  <si>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</si>
  <si>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</si>
  <si>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</si>
  <si>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</si>
  <si>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</si>
  <si>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</si>
  <si>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</si>
  <si>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</si>
  <si>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</si>
  <si>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</si>
  <si>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</si>
  <si>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</si>
  <si>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</si>
  <si>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</si>
  <si>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</si>
  <si>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</si>
  <si>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</si>
  <si>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</si>
  <si>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</si>
  <si>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</si>
  <si>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</si>
  <si>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</si>
  <si>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</si>
  <si>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</si>
  <si>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</si>
  <si>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</si>
  <si>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</si>
  <si>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</si>
  <si>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</si>
  <si>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</si>
  <si>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</si>
  <si>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</si>
  <si>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</si>
  <si>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</si>
  <si>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</si>
  <si>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</si>
  <si>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</si>
  <si>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</si>
  <si>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</si>
  <si>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</si>
  <si>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</si>
  <si>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</si>
  <si>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</si>
  <si>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</si>
  <si>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</si>
  <si>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</si>
  <si>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</si>
  <si>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</si>
  <si>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</si>
  <si>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</si>
  <si>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</si>
  <si>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</si>
  <si>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</si>
  <si>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</si>
  <si>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</si>
  <si>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</si>
  <si>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</si>
  <si>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</si>
  <si>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</si>
  <si>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</si>
  <si>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</si>
  <si>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</si>
  <si>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</si>
  <si>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</si>
  <si>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</si>
  <si>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</si>
  <si>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</si>
  <si>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</si>
  <si>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</si>
  <si>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</si>
  <si>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</si>
  <si>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</si>
  <si>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</si>
  <si>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</si>
  <si>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</si>
  <si>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</si>
  <si>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</si>
  <si>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</si>
  <si>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</si>
  <si>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</si>
  <si>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</si>
  <si>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</si>
  <si>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</si>
  <si>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</si>
  <si>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</si>
  <si>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</si>
  <si>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</si>
  <si>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</si>
  <si>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</si>
  <si>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</si>
  <si>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</si>
  <si>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</si>
  <si>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</si>
  <si>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</si>
  <si>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</si>
  <si>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</si>
  <si>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</si>
  <si>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</si>
  <si>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</si>
  <si>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</si>
  <si>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</si>
  <si>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</si>
  <si>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</si>
  <si>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</si>
  <si>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</si>
  <si>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</si>
  <si>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</si>
  <si>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</si>
  <si>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</si>
  <si>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</si>
  <si>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</si>
  <si>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</si>
  <si>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</si>
  <si>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</si>
  <si>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</si>
  <si>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</si>
  <si>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</si>
  <si>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</si>
  <si>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</si>
  <si>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</si>
  <si>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</si>
  <si>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</si>
  <si>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</si>
  <si>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</si>
  <si>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</si>
  <si>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</si>
  <si>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</si>
  <si>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</si>
  <si>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</si>
  <si>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</si>
  <si>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</si>
  <si>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</si>
  <si>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</si>
  <si>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</si>
  <si>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</si>
  <si>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</si>
  <si>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</si>
  <si>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</si>
  <si>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</si>
  <si>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</si>
  <si>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</si>
  <si>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</si>
  <si>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</si>
  <si>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</si>
  <si>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</si>
  <si>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</si>
  <si>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</si>
  <si>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</si>
  <si>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</si>
  <si>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</si>
  <si>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</si>
  <si>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</si>
  <si>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</si>
  <si>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</si>
  <si>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</si>
  <si>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</si>
  <si>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</si>
  <si>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</si>
  <si>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</si>
  <si>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</si>
  <si>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</si>
  <si>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</si>
  <si>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</si>
  <si>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</si>
  <si>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</si>
  <si>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</si>
  <si>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</si>
  <si>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</si>
  <si>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</si>
  <si>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</si>
  <si>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</si>
  <si>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</si>
  <si>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</si>
  <si>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</si>
  <si>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</si>
  <si>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</si>
  <si>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</si>
  <si>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</si>
  <si>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</si>
  <si>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</si>
  <si>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</si>
  <si>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</si>
  <si>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</si>
  <si>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</si>
  <si>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</si>
  <si>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</si>
  <si>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</si>
  <si>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</si>
  <si>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</si>
  <si>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</si>
  <si>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</si>
  <si>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</si>
  <si>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</si>
  <si>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</si>
  <si>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</si>
  <si>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</si>
  <si>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</si>
  <si>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</si>
  <si>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</si>
  <si>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</si>
  <si>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</si>
  <si>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</si>
  <si>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</si>
  <si>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</si>
  <si>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</si>
  <si>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</si>
  <si>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</si>
  <si>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</si>
  <si>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</si>
  <si>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</si>
  <si>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</si>
  <si>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</si>
  <si>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</si>
  <si>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</si>
  <si>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</si>
  <si>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</si>
  <si>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</si>
  <si>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</si>
  <si>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</si>
  <si>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</si>
  <si>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</si>
  <si>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</si>
  <si>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</si>
  <si>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</si>
  <si>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</si>
  <si>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</si>
  <si>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</si>
  <si>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</si>
  <si>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</si>
  <si>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</si>
  <si>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</si>
  <si>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</si>
  <si>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</si>
  <si>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</si>
  <si>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</si>
  <si>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</si>
  <si>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</si>
  <si>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</si>
  <si>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</si>
  <si>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</si>
  <si>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</si>
  <si>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</si>
  <si>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</si>
  <si>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</si>
  <si>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</si>
  <si>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</si>
  <si>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</si>
  <si>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</si>
  <si>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</si>
  <si>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</si>
  <si>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</si>
  <si>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</si>
  <si>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</si>
  <si>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</si>
  <si>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</si>
  <si>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</si>
  <si>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</si>
  <si>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</si>
  <si>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</si>
  <si>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</si>
  <si>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</si>
  <si>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</si>
  <si>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</si>
  <si>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</si>
  <si>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</si>
  <si>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</si>
  <si>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</si>
  <si>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</si>
  <si>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</si>
  <si>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</si>
  <si>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</si>
  <si>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</si>
  <si>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</si>
  <si>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</si>
  <si>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</si>
  <si>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</si>
  <si>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</si>
  <si>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</si>
  <si>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</si>
  <si>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</si>
  <si>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</si>
  <si>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</si>
  <si>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</si>
  <si>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</si>
  <si>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</si>
  <si>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</si>
  <si>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</si>
  <si>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</si>
  <si>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</si>
  <si>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</si>
  <si>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</si>
  <si>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</si>
  <si>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</si>
  <si>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</si>
  <si>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</si>
  <si>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</si>
  <si>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</si>
  <si>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</si>
  <si>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</si>
  <si>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</si>
  <si>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</si>
  <si>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</si>
  <si>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</si>
  <si>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</si>
  <si>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</si>
  <si>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</si>
  <si>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</si>
  <si>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</si>
  <si>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</si>
  <si>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</si>
  <si>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</si>
  <si>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</si>
  <si>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</si>
  <si>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</si>
  <si>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</si>
  <si>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</si>
  <si>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</si>
  <si>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</si>
  <si>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</si>
  <si>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</si>
  <si>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</si>
  <si>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</si>
  <si>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</si>
  <si>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</si>
  <si>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</si>
  <si>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</si>
  <si>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</si>
  <si>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</si>
  <si>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</si>
  <si>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</si>
  <si>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</si>
  <si>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</si>
  <si>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</si>
  <si>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</si>
  <si>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</si>
  <si>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</si>
  <si>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</si>
  <si>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</si>
  <si>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</si>
  <si>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</si>
  <si>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</si>
  <si>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</si>
  <si>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</si>
  <si>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</si>
  <si>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</si>
  <si>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</si>
  <si>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</si>
  <si>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</si>
  <si>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</si>
  <si>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</si>
  <si>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</si>
  <si>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</si>
  <si>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</si>
  <si>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</si>
  <si>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</si>
  <si>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</si>
  <si>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</si>
  <si>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</si>
  <si>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</si>
  <si>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</si>
  <si>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</si>
  <si>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</si>
  <si>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</si>
  <si>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</si>
  <si>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</si>
  <si>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</si>
  <si>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</si>
  <si>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</si>
  <si>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</si>
  <si>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</si>
  <si>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</si>
  <si>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</si>
  <si>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</si>
  <si>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</si>
  <si>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</si>
  <si>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</si>
  <si>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</si>
  <si>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</si>
  <si>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</si>
  <si>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</si>
  <si>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</si>
  <si>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</si>
  <si>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</si>
  <si>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</si>
  <si>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</si>
  <si>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</si>
  <si>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</si>
  <si>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</si>
  <si>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</si>
  <si>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</si>
  <si>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</si>
  <si>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</si>
  <si>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</si>
  <si>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</si>
  <si>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</si>
  <si>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</si>
  <si>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</si>
  <si>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</si>
  <si>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</si>
  <si>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</si>
  <si>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</si>
  <si>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</si>
  <si>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</si>
  <si>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</si>
  <si>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</si>
  <si>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</si>
  <si>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</si>
  <si>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</si>
  <si>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</si>
  <si>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</si>
  <si>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</si>
  <si>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</si>
  <si>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</si>
  <si>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</si>
  <si>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</si>
  <si>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</si>
  <si>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</si>
  <si>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</si>
  <si>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</si>
  <si>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</si>
  <si>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</si>
  <si>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</si>
  <si>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</si>
  <si>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</si>
  <si>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</si>
  <si>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</si>
  <si>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</si>
  <si>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</si>
  <si>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</si>
  <si>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</si>
  <si>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</si>
  <si>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</si>
  <si>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</si>
  <si>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</si>
  <si>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</si>
  <si>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</si>
  <si>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</si>
  <si>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</si>
  <si>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</si>
  <si>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</si>
  <si>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</si>
  <si>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</si>
  <si>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</si>
  <si>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</si>
  <si>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</si>
  <si>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</si>
  <si>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</si>
  <si>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</si>
  <si>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</si>
  <si>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</si>
  <si>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</si>
  <si>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</si>
  <si>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</si>
  <si>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</si>
  <si>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</si>
  <si>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</si>
  <si>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</si>
  <si>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</si>
  <si>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</si>
  <si>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</si>
  <si>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</si>
  <si>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</si>
  <si>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</si>
  <si>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</si>
  <si>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</si>
  <si>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</si>
  <si>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</si>
  <si>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</si>
  <si>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</si>
  <si>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</si>
  <si>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</si>
  <si>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</si>
  <si>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</si>
  <si>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</si>
  <si>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</si>
  <si>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</si>
  <si>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</si>
  <si>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</si>
  <si>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</si>
  <si>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</si>
  <si>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</si>
  <si>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</si>
  <si>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</si>
  <si>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</si>
  <si>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</si>
  <si>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</si>
  <si>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</si>
  <si>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</si>
  <si>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</si>
  <si>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</si>
  <si>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</si>
  <si>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</si>
  <si>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</si>
  <si>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</si>
  <si>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</si>
  <si>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</si>
  <si>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</si>
  <si>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</si>
  <si>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</si>
  <si>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</si>
  <si>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</si>
  <si>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</si>
  <si>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</si>
  <si>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</si>
  <si>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</si>
  <si>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</si>
  <si>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</si>
  <si>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</si>
  <si>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</si>
  <si>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</si>
  <si>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</si>
  <si>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</si>
  <si>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</si>
  <si>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</si>
  <si>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</si>
  <si>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</si>
  <si>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</si>
  <si>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</si>
  <si>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</si>
  <si>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</si>
  <si>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</si>
  <si>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</si>
  <si>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</si>
  <si>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</si>
  <si>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</si>
  <si>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</si>
  <si>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</si>
  <si>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</si>
  <si>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</si>
  <si>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</si>
  <si>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</si>
  <si>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</si>
  <si>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</si>
  <si>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</si>
  <si>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</si>
  <si>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</si>
  <si>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</si>
  <si>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</si>
  <si>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</si>
  <si>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</si>
  <si>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</si>
  <si>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</si>
  <si>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</si>
  <si>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</si>
  <si>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</si>
  <si>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</si>
  <si>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</si>
  <si>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</si>
  <si>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</si>
  <si>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</si>
  <si>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</si>
  <si>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</si>
  <si>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</si>
  <si>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</si>
  <si>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</si>
  <si>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</si>
  <si>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</si>
  <si>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</si>
  <si>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</si>
  <si>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</si>
  <si>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</si>
  <si>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</si>
  <si>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</si>
  <si>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</si>
  <si>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</si>
  <si>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</si>
  <si>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</si>
  <si>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</si>
  <si>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</si>
  <si>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</si>
  <si>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</si>
  <si>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</si>
  <si>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</si>
  <si>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</si>
  <si>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</si>
  <si>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</si>
  <si>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</si>
  <si>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</si>
  <si>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</si>
  <si>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</si>
  <si>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</si>
  <si>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</si>
  <si>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</si>
  <si>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</si>
  <si>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</si>
  <si>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</si>
  <si>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</si>
  <si>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</si>
  <si>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</si>
  <si>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</si>
  <si>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</si>
  <si>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</si>
  <si>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</si>
  <si>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</si>
  <si>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</si>
  <si>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</si>
  <si>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</si>
  <si>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</si>
  <si>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</si>
  <si>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</si>
  <si>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</si>
  <si>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</si>
  <si>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</si>
  <si>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</si>
  <si>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</si>
  <si>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</si>
  <si>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</si>
  <si>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</si>
  <si>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</si>
  <si>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</si>
  <si>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</si>
  <si>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</si>
  <si>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</si>
  <si>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</si>
  <si>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</si>
  <si>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</si>
  <si>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</si>
  <si>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</si>
  <si>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</si>
  <si>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</si>
  <si>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</si>
  <si>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</si>
  <si>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</si>
  <si>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</si>
  <si>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</si>
  <si>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</si>
  <si>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</si>
  <si>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</si>
  <si>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</si>
  <si>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</si>
  <si>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</si>
  <si>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</si>
  <si>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</si>
  <si>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</si>
  <si>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</si>
  <si>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</si>
  <si>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</si>
  <si>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</si>
  <si>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</si>
  <si>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</si>
  <si>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</si>
  <si>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</si>
  <si>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</si>
  <si>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</si>
  <si>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</si>
  <si>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</si>
  <si>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</si>
  <si>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</si>
  <si>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</si>
  <si>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</si>
  <si>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</si>
  <si>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</si>
  <si>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</si>
  <si>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</si>
  <si>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</si>
  <si>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</si>
  <si>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</si>
  <si>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</si>
  <si>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</si>
  <si>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</si>
  <si>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</si>
  <si>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</si>
  <si>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</si>
  <si>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</si>
  <si>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</si>
  <si>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</si>
  <si>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</si>
  <si>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</si>
  <si>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</si>
  <si>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</si>
  <si>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</si>
  <si>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</si>
  <si>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</si>
  <si>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</si>
  <si>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</si>
  <si>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</si>
  <si>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</si>
  <si>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</si>
  <si>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</si>
  <si>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</si>
  <si>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</si>
  <si>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</si>
  <si>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</si>
  <si>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</si>
  <si>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</si>
  <si>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</si>
  <si>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</si>
  <si>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</si>
  <si>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</si>
  <si>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</si>
  <si>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</si>
  <si>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</si>
  <si>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</si>
  <si>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</si>
  <si>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</si>
  <si>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</si>
  <si>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</si>
  <si>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</si>
  <si>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</si>
  <si>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</si>
  <si>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</si>
  <si>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</si>
  <si>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</si>
  <si>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</si>
  <si>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</si>
  <si>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</si>
  <si>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</si>
  <si>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</si>
  <si>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</si>
  <si>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</si>
  <si>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</si>
  <si>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</si>
  <si>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</si>
  <si>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</si>
  <si>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</si>
  <si>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</si>
  <si>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</si>
  <si>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</si>
  <si>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</si>
  <si>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</si>
  <si>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</si>
  <si>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</si>
  <si>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</si>
  <si>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</si>
  <si>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</si>
  <si>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</si>
  <si>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</si>
  <si>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</si>
  <si>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</si>
  <si>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</si>
  <si>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</si>
  <si>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</si>
  <si>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</si>
  <si>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</si>
  <si>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</si>
  <si>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</si>
  <si>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</si>
  <si>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</si>
  <si>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</si>
  <si>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</si>
  <si>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</si>
  <si>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</si>
  <si>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</si>
  <si>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</si>
  <si>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</si>
  <si>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</si>
  <si>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</si>
  <si>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</si>
  <si>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</si>
  <si>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</si>
  <si>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</si>
  <si>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</si>
  <si>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</si>
  <si>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</si>
  <si>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</si>
  <si>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</si>
  <si>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</si>
  <si>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</si>
  <si>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</si>
  <si>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</si>
  <si>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</si>
  <si>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</si>
  <si>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</si>
  <si>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</si>
  <si>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</si>
  <si>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</si>
  <si>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</si>
  <si>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</si>
  <si>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</si>
  <si>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</si>
  <si>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</si>
  <si>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</si>
  <si>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</si>
  <si>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</si>
  <si>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</si>
  <si>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</si>
  <si>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</si>
  <si>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</si>
  <si>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</si>
  <si>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</si>
  <si>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</si>
  <si>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</si>
  <si>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</si>
  <si>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</si>
  <si>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</si>
  <si>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</si>
  <si>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</si>
  <si>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</si>
  <si>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</si>
  <si>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</si>
  <si>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</si>
  <si>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</si>
  <si>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</si>
  <si>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</si>
  <si>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</si>
  <si>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</si>
  <si>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</si>
  <si>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</si>
  <si>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</si>
  <si>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</si>
  <si>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</si>
  <si>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</si>
  <si>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</si>
  <si>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</si>
  <si>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</si>
  <si>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</si>
  <si>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</si>
  <si>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</si>
  <si>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</si>
  <si>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</si>
  <si>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</si>
  <si>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</si>
  <si>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</si>
  <si>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</si>
  <si>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</si>
  <si>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</si>
  <si>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</si>
  <si>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</si>
  <si>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</si>
  <si>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</si>
  <si>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</si>
  <si>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</si>
  <si>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</si>
  <si>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</si>
  <si>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</si>
  <si>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</si>
  <si>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</si>
  <si>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</si>
  <si>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</si>
  <si>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</si>
  <si>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</si>
  <si>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</si>
  <si>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</si>
  <si>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</si>
  <si>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</si>
  <si>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</si>
  <si>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</si>
  <si>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</si>
  <si>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</si>
  <si>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</si>
  <si>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</si>
  <si>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</si>
  <si>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</si>
  <si>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</si>
  <si>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</si>
  <si>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</si>
  <si>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</si>
  <si>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</si>
  <si>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</si>
  <si>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</si>
  <si>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</si>
  <si>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</si>
  <si>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</si>
  <si>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</si>
  <si>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</si>
  <si>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</si>
  <si>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</si>
  <si>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</si>
  <si>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</si>
  <si>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</si>
  <si>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</si>
  <si>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</si>
  <si>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</si>
  <si>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</si>
  <si>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</si>
  <si>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</si>
  <si>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</si>
  <si>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</si>
  <si>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</si>
  <si>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</si>
  <si>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</si>
  <si>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</si>
  <si>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</si>
  <si>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</si>
  <si>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</si>
  <si>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</si>
  <si>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</si>
  <si>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</si>
  <si>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</si>
  <si>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</si>
  <si>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</si>
  <si>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</si>
  <si>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</si>
  <si>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</si>
  <si>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</si>
  <si>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</si>
  <si>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</si>
  <si>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</si>
  <si>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</si>
  <si>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</si>
  <si>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</si>
  <si>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</si>
  <si>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</si>
  <si>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</si>
  <si>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</si>
  <si>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</si>
  <si>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</si>
  <si>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</si>
  <si>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</si>
  <si>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</si>
  <si>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</si>
  <si>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</si>
  <si>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</si>
  <si>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</si>
  <si>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</si>
  <si>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</si>
  <si>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</si>
  <si>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</si>
  <si>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</si>
  <si>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</si>
  <si>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</si>
  <si>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</si>
  <si>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</si>
  <si>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</si>
  <si>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</si>
  <si>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</si>
  <si>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</si>
  <si>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</si>
  <si>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</si>
  <si>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</si>
  <si>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</si>
  <si>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</si>
  <si>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</si>
  <si>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</si>
  <si>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</si>
  <si>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</si>
  <si>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</si>
  <si>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</si>
  <si>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</si>
  <si>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</si>
  <si>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</si>
  <si>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</si>
  <si>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</si>
  <si>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</si>
  <si>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</si>
  <si>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</si>
  <si>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</si>
  <si>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</si>
  <si>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</si>
  <si>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</si>
  <si>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</si>
  <si>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</si>
  <si>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</si>
  <si>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</si>
  <si>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</si>
  <si>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</si>
  <si>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</si>
  <si>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</si>
  <si>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</si>
  <si>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</si>
  <si>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</si>
  <si>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</si>
  <si>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</si>
  <si>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</si>
  <si>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</si>
  <si>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</si>
  <si>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</si>
  <si>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</si>
  <si>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</si>
  <si>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</si>
  <si>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</si>
  <si>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</si>
  <si>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</si>
  <si>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</si>
  <si>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</si>
  <si>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</si>
  <si>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</si>
  <si>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</si>
  <si>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</si>
  <si>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</si>
  <si>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</si>
  <si>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</si>
  <si>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</si>
  <si>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</si>
  <si>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</si>
  <si>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</si>
  <si>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</si>
  <si>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</si>
  <si>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</si>
  <si>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</si>
  <si>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</si>
  <si>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</si>
  <si>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</si>
  <si>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</si>
  <si>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</si>
  <si>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</si>
  <si>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</si>
  <si>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</si>
  <si>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</si>
  <si>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</si>
  <si>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</si>
  <si>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</si>
  <si>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</si>
  <si>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</si>
  <si>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</si>
  <si>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</si>
  <si>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</si>
  <si>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</si>
  <si>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</si>
  <si>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</si>
  <si>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</si>
  <si>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</si>
  <si>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</si>
  <si>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</si>
  <si>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</si>
  <si>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</si>
  <si>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</si>
  <si>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</si>
  <si>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</si>
  <si>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</si>
  <si>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</si>
  <si>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</si>
  <si>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</si>
  <si>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</si>
  <si>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</si>
  <si>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</si>
  <si>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</si>
  <si>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</si>
  <si>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</si>
  <si>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</si>
  <si>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</si>
  <si>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</si>
  <si>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</si>
  <si>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</si>
  <si>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</si>
  <si>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</si>
  <si>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</si>
  <si>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</si>
  <si>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</si>
  <si>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</si>
  <si>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</si>
  <si>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</si>
  <si>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</si>
  <si>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</si>
  <si>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</si>
  <si>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</si>
  <si>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</si>
  <si>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</si>
  <si>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</si>
  <si>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</si>
  <si>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</si>
  <si>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</si>
  <si>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</si>
  <si>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</si>
  <si>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</si>
  <si>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</si>
  <si>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</si>
  <si>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</si>
  <si>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</si>
  <si>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</si>
  <si>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</si>
  <si>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</si>
  <si>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</si>
  <si>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</si>
  <si>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</si>
  <si>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</si>
  <si>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</si>
  <si>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</si>
  <si>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</si>
  <si>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</si>
  <si>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</si>
  <si>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</si>
  <si>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</si>
  <si>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</si>
  <si>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</si>
  <si>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</si>
  <si>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</si>
  <si>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</si>
  <si>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</si>
  <si>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</si>
  <si>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</si>
  <si>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</si>
  <si>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</si>
  <si>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</si>
  <si>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</si>
  <si>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</si>
  <si>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</si>
  <si>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</si>
  <si>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</si>
  <si>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</si>
  <si>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</si>
  <si>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</si>
  <si>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</si>
  <si>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</si>
  <si>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</si>
  <si>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</si>
  <si>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</si>
  <si>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</si>
  <si>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</si>
  <si>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</si>
  <si>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</si>
  <si>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</si>
  <si>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</si>
  <si>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</si>
  <si>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</si>
  <si>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</si>
  <si>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</si>
  <si>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</si>
  <si>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</si>
  <si>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</si>
  <si>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</si>
  <si>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</si>
  <si>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</si>
  <si>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</si>
  <si>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</si>
  <si>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</si>
  <si>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</si>
  <si>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</si>
  <si>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</si>
  <si>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</si>
  <si>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</si>
  <si>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</si>
  <si>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</si>
  <si>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</si>
  <si>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</si>
  <si>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</si>
  <si>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</si>
  <si>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</si>
  <si>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</si>
  <si>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</si>
  <si>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</si>
  <si>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</si>
  <si>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</si>
  <si>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</si>
  <si>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</si>
  <si>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</si>
  <si>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</si>
  <si>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</si>
  <si>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</si>
  <si>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</si>
  <si>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</si>
  <si>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</si>
  <si>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</si>
  <si>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</si>
  <si>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</si>
  <si>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</si>
  <si>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</si>
  <si>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</si>
  <si>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</si>
  <si>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</si>
  <si>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</si>
  <si>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</si>
  <si>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</si>
  <si>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</si>
  <si>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</si>
  <si>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</si>
  <si>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</si>
  <si>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</si>
  <si>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</si>
  <si>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</si>
  <si>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</si>
  <si>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</si>
  <si>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</si>
  <si>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</si>
  <si>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</si>
  <si>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</si>
  <si>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</si>
  <si>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</si>
  <si>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</si>
  <si>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</si>
  <si>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</si>
  <si>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</si>
  <si>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</si>
  <si>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</si>
  <si>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</si>
  <si>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</si>
  <si>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</si>
  <si>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</si>
  <si>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</si>
  <si>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</si>
  <si>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</si>
  <si>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</si>
  <si>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</si>
  <si>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</si>
  <si>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</si>
  <si>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</si>
  <si>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</si>
  <si>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</si>
  <si>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</si>
  <si>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</si>
  <si>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</si>
  <si>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</si>
  <si>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</si>
  <si>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</si>
  <si>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</si>
  <si>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</si>
  <si>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</si>
  <si>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</si>
  <si>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</si>
  <si>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</si>
  <si>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</si>
  <si>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</si>
  <si>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</si>
  <si>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</si>
  <si>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</si>
  <si>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</si>
  <si>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</si>
  <si>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</si>
  <si>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</si>
  <si>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</si>
  <si>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</si>
  <si>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</si>
  <si>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</si>
  <si>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</si>
  <si>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</si>
  <si>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</si>
  <si>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</si>
  <si>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</si>
  <si>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</si>
  <si>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</si>
  <si>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</si>
  <si>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</si>
  <si>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</si>
  <si>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</si>
  <si>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</si>
  <si>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</si>
  <si>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</si>
  <si>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</si>
  <si>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</si>
  <si>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</si>
  <si>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</si>
  <si>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</si>
  <si>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</si>
  <si>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</si>
  <si>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</si>
  <si>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</si>
  <si>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</si>
  <si>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</si>
  <si>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</si>
  <si>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</si>
  <si>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</si>
  <si>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</si>
  <si>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</si>
  <si>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</si>
  <si>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</si>
  <si>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</si>
  <si>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</si>
  <si>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</si>
  <si>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</si>
  <si>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</si>
  <si>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</si>
  <si>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</si>
  <si>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</si>
  <si>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</si>
  <si>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</si>
  <si>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</si>
  <si>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</si>
  <si>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</si>
  <si>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</si>
  <si>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</si>
  <si>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</si>
  <si>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</si>
  <si>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</si>
  <si>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</si>
  <si>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</si>
  <si>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</si>
  <si>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</si>
  <si>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</si>
  <si>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</si>
  <si>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</si>
  <si>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</si>
  <si>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</si>
  <si>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</si>
  <si>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</si>
  <si>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</si>
  <si>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</si>
  <si>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</si>
  <si>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</si>
  <si>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</si>
  <si>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</si>
  <si>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</si>
  <si>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</si>
  <si>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</si>
  <si>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</si>
  <si>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</si>
  <si>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</si>
  <si>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</si>
  <si>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</si>
  <si>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</si>
  <si>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</si>
  <si>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</si>
  <si>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</si>
  <si>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</si>
  <si>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</si>
  <si>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</si>
  <si>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</si>
  <si>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</si>
  <si>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</si>
  <si>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</si>
  <si>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</si>
  <si>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</si>
  <si>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</si>
  <si>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</si>
  <si>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</si>
  <si>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</si>
  <si>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</si>
  <si>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</si>
  <si>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</si>
  <si>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</si>
  <si>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</si>
  <si>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</si>
  <si>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</si>
  <si>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</si>
  <si>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</si>
  <si>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</si>
  <si>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</si>
  <si>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</si>
  <si>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</si>
  <si>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</si>
  <si>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</si>
  <si>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</si>
  <si>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</si>
  <si>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</si>
  <si>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</si>
  <si>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</si>
  <si>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</si>
  <si>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</si>
  <si>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</si>
  <si>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</si>
  <si>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</si>
  <si>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</si>
  <si>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</si>
  <si>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</si>
  <si>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</si>
  <si>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</si>
  <si>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</si>
  <si>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</si>
  <si>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</si>
  <si>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</si>
  <si>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</si>
  <si>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</si>
  <si>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</si>
  <si>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</si>
  <si>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</si>
  <si>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</si>
  <si>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</si>
  <si>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</si>
  <si>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</si>
  <si>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</si>
  <si>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</si>
  <si>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</si>
  <si>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</si>
  <si>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</si>
  <si>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</si>
  <si>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</si>
  <si>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</si>
  <si>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</si>
  <si>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</si>
  <si>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</si>
  <si>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</si>
  <si>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</si>
  <si>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</si>
  <si>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</si>
  <si>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</si>
  <si>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</si>
  <si>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</si>
  <si>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</si>
  <si>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</si>
  <si>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</si>
  <si>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</si>
  <si>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</si>
  <si>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</si>
  <si>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</si>
  <si>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</si>
  <si>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</si>
  <si>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</si>
  <si>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</si>
  <si>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</si>
  <si>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</si>
  <si>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</si>
  <si>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</si>
  <si>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</si>
  <si>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</si>
  <si>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</si>
  <si>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</si>
  <si>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</si>
  <si>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</si>
  <si>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</si>
  <si>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</si>
  <si>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</si>
  <si>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</si>
  <si>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</si>
  <si>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</si>
  <si>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</si>
  <si>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</si>
  <si>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</si>
  <si>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</si>
  <si>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</si>
  <si>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</si>
  <si>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</si>
  <si>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</si>
  <si>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</si>
  <si>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</si>
  <si>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</si>
  <si>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</si>
  <si>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</si>
  <si>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</si>
  <si>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</si>
  <si>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</si>
  <si>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</si>
  <si>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</si>
  <si>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</si>
  <si>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</si>
  <si>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</si>
  <si>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</si>
  <si>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</si>
  <si>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</si>
  <si>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</si>
  <si>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</si>
  <si>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</si>
  <si>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</si>
  <si>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</si>
  <si>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</si>
  <si>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</si>
  <si>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</si>
  <si>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</si>
  <si>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</si>
  <si>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</si>
  <si>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</si>
  <si>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</si>
  <si>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</si>
  <si>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</si>
  <si>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</si>
  <si>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</si>
  <si>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</si>
  <si>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</si>
  <si>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</si>
  <si>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</si>
  <si>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</si>
  <si>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</si>
  <si>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</si>
  <si>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</si>
  <si>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</si>
  <si>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</si>
  <si>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</si>
  <si>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</si>
  <si>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</si>
  <si>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</si>
  <si>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</si>
  <si>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</si>
  <si>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</si>
  <si>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</si>
  <si>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</si>
  <si>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</si>
  <si>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</si>
  <si>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</si>
  <si>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</si>
  <si>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</si>
  <si>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</si>
  <si>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</si>
  <si>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</si>
  <si>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</si>
  <si>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</si>
  <si>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</si>
  <si>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</si>
  <si>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</si>
  <si>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</si>
  <si>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</si>
  <si>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</si>
  <si>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</si>
  <si>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</si>
  <si>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</si>
  <si>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</si>
  <si>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</si>
  <si>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</si>
  <si>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</si>
  <si>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</si>
  <si>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</si>
  <si>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</si>
  <si>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</si>
  <si>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</si>
  <si>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</si>
  <si>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</si>
  <si>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</si>
  <si>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</si>
  <si>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</si>
  <si>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</si>
  <si>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</si>
  <si>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</si>
  <si>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</si>
  <si>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</si>
  <si>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</si>
  <si>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</si>
  <si>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</si>
  <si>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</si>
  <si>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</si>
  <si>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</si>
  <si>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</si>
  <si>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</si>
  <si>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</si>
  <si>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</si>
  <si>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</si>
  <si>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</si>
  <si>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</si>
  <si>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</si>
  <si>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</si>
  <si>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</si>
  <si>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</si>
  <si>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</si>
  <si>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</si>
  <si>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</si>
  <si>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</si>
  <si>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</si>
  <si>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</si>
  <si>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</si>
  <si>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</si>
  <si>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</si>
  <si>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</si>
  <si>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</si>
  <si>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</si>
  <si>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</si>
  <si>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</si>
  <si>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</si>
  <si>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</si>
  <si>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</si>
  <si>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</si>
  <si>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</si>
  <si>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</si>
  <si>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</si>
  <si>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</si>
  <si>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</si>
  <si>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</si>
  <si>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</si>
  <si>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</si>
  <si>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</si>
  <si>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</si>
  <si>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</si>
  <si>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</si>
  <si>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</si>
  <si>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</si>
  <si>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</si>
  <si>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</si>
  <si>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</si>
  <si>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</si>
  <si>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</si>
  <si>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</si>
  <si>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</si>
  <si>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</si>
  <si>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</si>
  <si>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</si>
  <si>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</si>
  <si>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</si>
  <si>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</si>
  <si>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</si>
  <si>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</si>
  <si>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</si>
  <si>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</si>
  <si>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</si>
  <si>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</si>
  <si>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</si>
  <si>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</si>
  <si>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</si>
  <si>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</si>
  <si>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</si>
  <si>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</si>
  <si>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</si>
  <si>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</si>
  <si>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</si>
  <si>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</si>
  <si>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</si>
  <si>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</si>
  <si>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</si>
  <si>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</si>
  <si>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</si>
  <si>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</si>
  <si>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</si>
  <si>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</si>
  <si>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</si>
  <si>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</si>
  <si>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</si>
  <si>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</si>
  <si>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</si>
  <si>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</si>
  <si>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</si>
  <si>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</si>
  <si>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</si>
  <si>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</si>
  <si>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</si>
  <si>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</si>
  <si>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</si>
  <si>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</si>
  <si>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</si>
  <si>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</si>
  <si>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</si>
  <si>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</si>
  <si>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</si>
  <si>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</si>
  <si>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</si>
  <si>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</si>
  <si>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</si>
  <si>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</si>
  <si>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</si>
  <si>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</si>
  <si>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</si>
  <si>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</si>
  <si>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</si>
  <si>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</si>
  <si>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</si>
  <si>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</si>
  <si>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</si>
  <si>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</si>
  <si>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</si>
  <si>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</si>
  <si>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</si>
  <si>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</si>
  <si>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</si>
  <si>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</si>
  <si>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</si>
  <si>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</si>
  <si>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</si>
  <si>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</si>
  <si>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</si>
  <si>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</si>
  <si>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</si>
  <si>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</si>
  <si>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</si>
  <si>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</si>
  <si>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</si>
  <si>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</si>
  <si>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</si>
  <si>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</si>
  <si>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</si>
  <si>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</si>
  <si>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</si>
  <si>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</si>
  <si>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</si>
  <si>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</si>
  <si>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</si>
  <si>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</si>
  <si>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</si>
  <si>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</si>
  <si>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</si>
  <si>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</si>
  <si>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</si>
  <si>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</si>
  <si>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</si>
  <si>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</si>
  <si>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</si>
  <si>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</si>
  <si>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</si>
  <si>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</si>
  <si>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</si>
  <si>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</si>
  <si>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</si>
  <si>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</si>
  <si>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</si>
  <si>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</si>
  <si>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</si>
  <si>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</si>
  <si>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</si>
  <si>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</si>
  <si>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</si>
  <si>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</si>
  <si>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</si>
  <si>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</si>
  <si>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</si>
  <si>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</si>
  <si>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</si>
  <si>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</si>
  <si>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</si>
  <si>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</si>
  <si>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</si>
  <si>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</si>
  <si>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</si>
  <si>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</si>
  <si>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</si>
  <si>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</si>
  <si>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</si>
  <si>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</si>
  <si>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</si>
  <si>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</si>
  <si>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</si>
  <si>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</si>
  <si>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</si>
  <si>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</si>
  <si>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</si>
  <si>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</si>
  <si>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</si>
  <si>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</si>
  <si>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</si>
  <si>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</si>
  <si>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</si>
  <si>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</si>
  <si>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</si>
  <si>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</si>
  <si>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</si>
  <si>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</si>
  <si>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</si>
  <si>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</si>
  <si>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</si>
  <si>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</si>
  <si>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</si>
  <si>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</si>
  <si>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</si>
  <si>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</si>
  <si>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</si>
  <si>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</si>
  <si>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</si>
  <si>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</si>
  <si>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</si>
  <si>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</si>
  <si>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</si>
  <si>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</si>
  <si>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</si>
  <si>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</si>
  <si>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</si>
  <si>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</si>
  <si>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</si>
  <si>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</si>
  <si>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</si>
  <si>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</si>
  <si>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</si>
  <si>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</si>
  <si>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</si>
  <si>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</si>
  <si>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</si>
  <si>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</si>
  <si>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</si>
  <si>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</si>
  <si>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</si>
  <si>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</si>
  <si>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</si>
  <si>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</si>
  <si>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</si>
  <si>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</si>
  <si>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</si>
  <si>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</si>
  <si>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</si>
  <si>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</si>
  <si>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</si>
  <si>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</si>
  <si>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</si>
  <si>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</si>
  <si>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</si>
  <si>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</si>
  <si>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</si>
  <si>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</si>
  <si>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</si>
  <si>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</si>
  <si>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</si>
  <si>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</si>
  <si>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</si>
  <si>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</si>
  <si>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</si>
  <si>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</si>
  <si>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</si>
  <si>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</si>
  <si>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</si>
  <si>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</si>
  <si>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</si>
  <si>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</si>
  <si>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</si>
  <si>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</si>
  <si>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</si>
  <si>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</si>
  <si>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</si>
  <si>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</si>
  <si>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</si>
  <si>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</si>
  <si>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</si>
  <si>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</si>
  <si>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</si>
  <si>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</si>
  <si>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</si>
  <si>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</si>
  <si>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</si>
  <si>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</si>
  <si>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</si>
  <si>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</si>
  <si>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</si>
  <si>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</si>
  <si>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</si>
  <si>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</si>
  <si>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</si>
  <si>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</si>
  <si>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</si>
  <si>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</si>
  <si>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</si>
  <si>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</si>
  <si>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</si>
  <si>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</si>
  <si>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</si>
  <si>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</si>
  <si>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</si>
  <si>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</si>
  <si>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</si>
  <si>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</si>
  <si>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</si>
  <si>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</si>
  <si>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</si>
  <si>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</si>
  <si>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</si>
  <si>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</si>
  <si>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</si>
  <si>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</si>
  <si>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</si>
  <si>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</si>
  <si>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</si>
  <si>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</si>
  <si>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</si>
  <si>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</si>
  <si>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</si>
  <si>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</si>
  <si>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</si>
  <si>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</si>
  <si>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</si>
  <si>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</si>
  <si>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</si>
  <si>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</si>
  <si>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</si>
  <si>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</si>
  <si>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</si>
  <si>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</si>
  <si>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</si>
  <si>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</si>
  <si>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</si>
  <si>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</si>
  <si>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</si>
  <si>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</si>
  <si>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</si>
  <si>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</si>
  <si>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</si>
  <si>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</si>
  <si>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</si>
  <si>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</si>
  <si>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</si>
  <si>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</si>
  <si>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</si>
  <si>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</si>
  <si>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</si>
  <si>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</si>
  <si>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</si>
  <si>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</si>
  <si>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</si>
  <si>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</si>
  <si>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</si>
  <si>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</si>
  <si>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</si>
  <si>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</si>
  <si>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</si>
  <si>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</si>
  <si>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</si>
  <si>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</si>
  <si>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</si>
  <si>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</si>
  <si>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</si>
  <si>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</si>
  <si>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</si>
  <si>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</si>
  <si>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</si>
  <si>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</si>
  <si>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</si>
  <si>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</si>
  <si>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</si>
  <si>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</si>
  <si>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</si>
  <si>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</si>
  <si>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</si>
  <si>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</si>
  <si>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</si>
  <si>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</si>
  <si>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</si>
  <si>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</si>
  <si>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</si>
  <si>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</si>
  <si>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</si>
  <si>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</si>
  <si>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</si>
  <si>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</si>
  <si>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</si>
  <si>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</si>
  <si>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</si>
  <si>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</si>
  <si>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</si>
  <si>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</si>
  <si>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</si>
  <si>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</si>
  <si>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</si>
  <si>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</si>
  <si>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</si>
  <si>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</si>
  <si>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</si>
  <si>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</si>
  <si>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</si>
  <si>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</si>
  <si>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</si>
  <si>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</si>
  <si>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</si>
  <si>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</si>
  <si>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</si>
  <si>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</si>
  <si>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</si>
  <si>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</si>
  <si>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</si>
  <si>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</si>
  <si>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</si>
  <si>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</si>
  <si>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</si>
  <si>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</si>
  <si>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</si>
  <si>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</si>
  <si>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</si>
  <si>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</si>
  <si>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</si>
  <si>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</si>
  <si>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</si>
  <si>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</si>
  <si>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</si>
  <si>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</si>
  <si>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</si>
  <si>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</si>
  <si>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</si>
  <si>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</si>
  <si>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</si>
  <si>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</si>
  <si>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</si>
  <si>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</si>
  <si>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</si>
  <si>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</si>
  <si>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</si>
  <si>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</si>
  <si>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</si>
  <si>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</si>
  <si>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</si>
  <si>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</si>
  <si>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</si>
  <si>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</si>
  <si>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</si>
  <si>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</si>
  <si>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</si>
  <si>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</si>
  <si>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</si>
  <si>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</si>
  <si>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</si>
  <si>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</si>
  <si>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</si>
  <si>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</si>
  <si>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</si>
  <si>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</si>
  <si>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</si>
  <si>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</si>
  <si>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</si>
  <si>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</si>
  <si>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</si>
  <si>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</si>
  <si>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</si>
  <si>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</si>
  <si>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</si>
  <si>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</si>
  <si>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</si>
  <si>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</si>
  <si>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</si>
  <si>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</si>
  <si>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</si>
  <si>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</si>
  <si>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</si>
  <si>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</si>
  <si>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</si>
  <si>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</si>
  <si>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</si>
  <si>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</si>
  <si>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</si>
  <si>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</si>
  <si>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</si>
  <si>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</si>
  <si>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</si>
  <si>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</si>
  <si>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</si>
  <si>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</si>
  <si>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</si>
  <si>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</si>
  <si>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</si>
  <si>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</si>
  <si>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</si>
  <si>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</si>
  <si>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</si>
  <si>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</si>
  <si>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</si>
  <si>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</si>
  <si>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</si>
  <si>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</si>
  <si>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</si>
  <si>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</si>
  <si>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</si>
  <si>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</si>
  <si>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</si>
  <si>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</si>
  <si>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</si>
  <si>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</si>
  <si>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</si>
  <si>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</si>
  <si>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</si>
  <si>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</si>
  <si>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</si>
  <si>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</si>
  <si>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</si>
  <si>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</si>
  <si>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</si>
  <si>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</si>
  <si>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</si>
  <si>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</si>
  <si>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</si>
  <si>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</si>
  <si>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</si>
  <si>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</si>
  <si>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</si>
  <si>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</si>
  <si>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</si>
  <si>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</si>
  <si>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</si>
  <si>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</si>
  <si>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</si>
  <si>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</si>
  <si>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</si>
  <si>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</si>
  <si>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</si>
  <si>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</si>
  <si>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</si>
  <si>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</si>
  <si>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</si>
  <si>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</si>
  <si>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</si>
  <si>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</si>
  <si>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</si>
  <si>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</si>
  <si>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</si>
  <si>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</si>
  <si>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</si>
  <si>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</si>
  <si>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</si>
  <si>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</si>
  <si>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</si>
  <si>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</si>
  <si>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</si>
  <si>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</si>
  <si>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</si>
  <si>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</si>
  <si>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</si>
  <si>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</si>
  <si>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</si>
  <si>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</si>
  <si>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</si>
  <si>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</si>
  <si>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</si>
  <si>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</si>
  <si>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</si>
  <si>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</si>
  <si>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</si>
  <si>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</si>
  <si>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</si>
  <si>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</si>
  <si>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</si>
  <si>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</si>
  <si>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</si>
  <si>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</si>
  <si>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</si>
  <si>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</si>
  <si>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</si>
  <si>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</si>
  <si>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</si>
  <si>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</si>
  <si>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</si>
  <si>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</si>
  <si>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</si>
  <si>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</si>
  <si>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</si>
  <si>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</si>
  <si>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</si>
  <si>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</si>
  <si>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</si>
  <si>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</si>
  <si>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</si>
  <si>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</si>
  <si>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</si>
  <si>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</si>
  <si>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</si>
  <si>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</si>
  <si>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</si>
  <si>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</si>
  <si>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</si>
  <si>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</si>
  <si>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</si>
  <si>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</si>
  <si>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</si>
  <si>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</si>
  <si>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</si>
  <si>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</si>
  <si>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</si>
  <si>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</si>
  <si>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</si>
  <si>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</si>
  <si>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</si>
  <si>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</si>
  <si>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</si>
  <si>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</si>
  <si>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</si>
  <si>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</si>
  <si>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</si>
  <si>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</si>
  <si>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</si>
  <si>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</si>
  <si>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</si>
  <si>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</si>
  <si>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</si>
  <si>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</si>
  <si>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</si>
  <si>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</si>
  <si>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</si>
  <si>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</si>
  <si>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</si>
  <si>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</si>
  <si>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</si>
  <si>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</si>
  <si>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</si>
  <si>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</si>
  <si>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</si>
  <si>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</si>
  <si>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</si>
  <si>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</si>
  <si>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</si>
  <si>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</si>
  <si>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</si>
  <si>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</si>
  <si>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</si>
  <si>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</si>
  <si>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</si>
  <si>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</si>
  <si>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</si>
  <si>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</si>
  <si>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</si>
  <si>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</si>
  <si>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</si>
  <si>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</si>
  <si>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</si>
  <si>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</si>
  <si>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</si>
  <si>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</si>
  <si>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</si>
  <si>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</si>
  <si>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</si>
  <si>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</si>
  <si>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</si>
  <si>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</si>
  <si>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</si>
  <si>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</si>
  <si>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</si>
  <si>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</si>
  <si>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</si>
  <si>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</si>
  <si>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</si>
  <si>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</si>
  <si>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</si>
  <si>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</si>
  <si>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</si>
  <si>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</si>
  <si>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</si>
  <si>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</si>
  <si>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</si>
  <si>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</si>
  <si>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</si>
  <si>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</si>
  <si>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</si>
  <si>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</si>
  <si>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</si>
  <si>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</si>
  <si>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</si>
  <si>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</si>
  <si>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</si>
  <si>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</si>
  <si>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</si>
  <si>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</si>
  <si>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</si>
  <si>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</si>
  <si>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</si>
  <si>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</si>
  <si>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</si>
  <si>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</si>
  <si>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</si>
  <si>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</si>
  <si>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</si>
  <si>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</si>
  <si>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</si>
  <si>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</si>
  <si>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</si>
  <si>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</si>
  <si>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</si>
  <si>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</si>
  <si>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</si>
  <si>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</si>
  <si>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</si>
  <si>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</si>
  <si>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</si>
  <si>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</si>
  <si>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</si>
  <si>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</si>
  <si>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</si>
  <si>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</si>
  <si>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</si>
  <si>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</si>
  <si>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</si>
  <si>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</si>
  <si>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</si>
  <si>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</si>
  <si>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</si>
  <si>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</si>
  <si>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</si>
  <si>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</si>
  <si>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</si>
  <si>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</si>
  <si>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</si>
  <si>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</si>
  <si>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</si>
  <si>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</si>
  <si>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</si>
  <si>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</si>
  <si>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</si>
  <si>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</si>
  <si>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</si>
  <si>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</si>
  <si>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</si>
  <si>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</si>
  <si>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</si>
  <si>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</si>
  <si>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</si>
  <si>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</si>
  <si>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</si>
  <si>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</si>
  <si>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</si>
  <si>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</si>
  <si>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</si>
  <si>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</si>
  <si>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</si>
  <si>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</si>
  <si>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</si>
  <si>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</si>
  <si>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</si>
  <si>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</si>
  <si>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</si>
  <si>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</si>
  <si>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</si>
  <si>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</si>
  <si>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</si>
  <si>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</si>
  <si>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</si>
  <si>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</si>
  <si>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</si>
  <si>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</si>
  <si>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</si>
  <si>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</si>
  <si>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</si>
  <si>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</si>
  <si>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</si>
  <si>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</si>
  <si>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</si>
  <si>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</si>
  <si>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</si>
  <si>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</si>
  <si>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</si>
  <si>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</si>
  <si>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</si>
  <si>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</si>
  <si>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</si>
  <si>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</si>
  <si>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</si>
  <si>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</si>
  <si>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</si>
  <si>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</si>
  <si>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</si>
  <si>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</si>
  <si>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</si>
  <si>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</si>
  <si>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</si>
  <si>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</si>
  <si>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</si>
  <si>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</si>
  <si>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</si>
  <si>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</si>
  <si>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</si>
  <si>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</si>
  <si>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</si>
  <si>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</si>
  <si>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</si>
  <si>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</si>
  <si>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</si>
  <si>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</si>
  <si>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</si>
  <si>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</si>
  <si>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</si>
  <si>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</si>
  <si>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</si>
  <si>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</si>
  <si>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</si>
  <si>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</si>
  <si>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</si>
  <si>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</si>
  <si>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</si>
  <si>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</si>
  <si>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</si>
  <si>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</si>
  <si>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</si>
  <si>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</si>
  <si>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</si>
  <si>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</si>
  <si>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</si>
  <si>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</si>
  <si>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</si>
  <si>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</si>
  <si>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</si>
  <si>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</si>
  <si>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</si>
  <si>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</si>
  <si>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</si>
  <si>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</si>
  <si>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</si>
  <si>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</si>
  <si>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</si>
  <si>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</si>
  <si>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</si>
  <si>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</si>
  <si>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</si>
  <si>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</si>
  <si>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</si>
  <si>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</si>
  <si>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</si>
  <si>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</si>
  <si>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</si>
  <si>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</si>
  <si>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</si>
  <si>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</si>
  <si>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</si>
  <si>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</si>
  <si>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</si>
  <si>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</si>
  <si>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</si>
  <si>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</si>
  <si>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</si>
  <si>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</si>
  <si>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</si>
  <si>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</si>
  <si>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</si>
  <si>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</si>
  <si>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</si>
  <si>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</si>
  <si>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</si>
  <si>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</si>
  <si>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</si>
  <si>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</si>
  <si>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</si>
  <si>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</si>
  <si>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</si>
  <si>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</si>
  <si>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</si>
  <si>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</si>
  <si>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</si>
  <si>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</si>
  <si>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</si>
  <si>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</si>
  <si>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</si>
  <si>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</si>
  <si>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</si>
  <si>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</si>
  <si>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</si>
  <si>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</si>
  <si>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</si>
  <si>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</si>
  <si>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</si>
  <si>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</si>
  <si>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</si>
  <si>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</si>
  <si>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</si>
  <si>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</si>
  <si>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</si>
  <si>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</si>
  <si>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</si>
  <si>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</si>
  <si>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</si>
  <si>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</si>
  <si>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</si>
  <si>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</si>
  <si>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</si>
  <si>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</si>
  <si>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</si>
  <si>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</si>
  <si>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</si>
  <si>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</si>
  <si>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</si>
  <si>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</si>
  <si>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</si>
  <si>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</si>
  <si>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</si>
  <si>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</si>
  <si>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</si>
  <si>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</si>
  <si>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</si>
  <si>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</si>
  <si>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</si>
  <si>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</si>
  <si>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</si>
  <si>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</si>
  <si>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</si>
  <si>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</si>
  <si>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</si>
  <si>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</si>
  <si>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</si>
  <si>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</si>
  <si>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</si>
  <si>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</si>
  <si>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</si>
  <si>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</si>
  <si>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</si>
  <si>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</si>
  <si>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</si>
  <si>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</si>
  <si>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</si>
  <si>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</si>
  <si>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</si>
  <si>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</si>
  <si>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</si>
  <si>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</si>
  <si>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</si>
  <si>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</si>
  <si>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</si>
  <si>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</si>
  <si>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</si>
  <si>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</si>
  <si>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</si>
  <si>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</si>
  <si>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</si>
  <si>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</si>
  <si>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</si>
  <si>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</si>
  <si>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</si>
  <si>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</si>
  <si>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</si>
  <si>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</si>
  <si>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</si>
  <si>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</si>
  <si>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</si>
  <si>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</si>
  <si>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</si>
  <si>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</si>
  <si>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</si>
  <si>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</si>
  <si>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</si>
  <si>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</si>
  <si>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</si>
  <si>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</si>
  <si>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</si>
  <si>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</si>
  <si>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</si>
  <si>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</si>
  <si>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</si>
  <si>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</si>
  <si>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</si>
  <si>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</si>
  <si>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</si>
  <si>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</si>
  <si>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</si>
  <si>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</si>
  <si>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</si>
  <si>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</si>
  <si>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</si>
  <si>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</si>
  <si>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</si>
  <si>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</si>
  <si>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</si>
  <si>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</si>
  <si>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</si>
  <si>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</si>
  <si>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</si>
  <si>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</si>
  <si>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</si>
  <si>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</si>
  <si>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</si>
  <si>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</si>
  <si>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</si>
  <si>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</si>
  <si>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</si>
  <si>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</si>
  <si>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</si>
  <si>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</si>
  <si>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</si>
  <si>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</si>
  <si>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</si>
  <si>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</si>
  <si>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</si>
  <si>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</si>
  <si>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</si>
  <si>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</si>
  <si>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</si>
  <si>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</si>
  <si>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</si>
  <si>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</si>
  <si>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</si>
  <si>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</si>
  <si>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</si>
  <si>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</si>
  <si>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</si>
  <si>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</si>
  <si>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</si>
  <si>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</si>
  <si>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</si>
  <si>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</si>
  <si>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</si>
  <si>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</si>
  <si>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</si>
  <si>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</si>
  <si>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</si>
  <si>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</si>
  <si>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</si>
  <si>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</si>
  <si>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</si>
  <si>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</si>
  <si>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</si>
  <si>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</si>
  <si>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</si>
  <si>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</si>
  <si>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</si>
  <si>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</si>
  <si>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</si>
  <si>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</si>
  <si>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</si>
  <si>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</si>
  <si>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</si>
  <si>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</si>
  <si>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</si>
  <si>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</si>
  <si>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</si>
  <si>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</si>
  <si>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</si>
  <si>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</si>
  <si>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</si>
  <si>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</si>
  <si>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</si>
  <si>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</si>
  <si>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</si>
  <si>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</si>
  <si>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</si>
  <si>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</si>
  <si>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</si>
  <si>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</si>
  <si>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</si>
  <si>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</si>
  <si>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</si>
  <si>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</si>
  <si>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</si>
  <si>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</si>
  <si>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</si>
  <si>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</si>
  <si>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</si>
  <si>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</si>
  <si>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</si>
  <si>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</si>
  <si>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</si>
  <si>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</si>
  <si>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</si>
  <si>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</si>
  <si>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</si>
  <si>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</si>
  <si>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</si>
  <si>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</si>
  <si>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</si>
  <si>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</si>
  <si>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</si>
  <si>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</si>
  <si>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</si>
  <si>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</si>
  <si>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</si>
  <si>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</si>
  <si>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</si>
  <si>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</si>
  <si>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</si>
  <si>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</si>
  <si>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</si>
  <si>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</si>
  <si>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</si>
  <si>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</si>
  <si>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</si>
  <si>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</si>
  <si>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</si>
  <si>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</si>
  <si>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</si>
  <si>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</si>
  <si>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</si>
  <si>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</si>
  <si>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</si>
  <si>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</si>
  <si>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</si>
  <si>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</si>
  <si>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</si>
  <si>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</si>
  <si>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</si>
  <si>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</si>
  <si>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</si>
  <si>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</si>
  <si>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</si>
  <si>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</si>
  <si>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</si>
  <si>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</si>
  <si>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</si>
  <si>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</si>
  <si>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</si>
  <si>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</si>
  <si>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</si>
  <si>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</si>
  <si>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</si>
  <si>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</si>
  <si>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</si>
  <si>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</si>
  <si>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</si>
  <si>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</si>
  <si>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</si>
  <si>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</si>
  <si>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</si>
  <si>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</si>
  <si>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</si>
  <si>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</si>
  <si>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</si>
  <si>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</si>
  <si>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</si>
  <si>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</si>
  <si>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</si>
  <si>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</si>
  <si>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</si>
  <si>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</si>
  <si>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</si>
  <si>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</si>
  <si>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</si>
  <si>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</si>
  <si>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</si>
  <si>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</si>
  <si>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</si>
  <si>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</si>
  <si>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</si>
  <si>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</si>
  <si>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</si>
  <si>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</si>
  <si>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</si>
  <si>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</si>
  <si>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</si>
  <si>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</si>
  <si>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</si>
  <si>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</si>
  <si>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</si>
  <si>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</si>
  <si>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</si>
  <si>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</si>
  <si>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</si>
  <si>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</si>
  <si>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</si>
  <si>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</si>
  <si>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</si>
  <si>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</si>
  <si>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</si>
  <si>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</si>
  <si>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</si>
  <si>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</si>
  <si>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</si>
  <si>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</si>
  <si>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</si>
  <si>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</si>
  <si>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</si>
  <si>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</si>
  <si>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</si>
  <si>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</si>
  <si>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</si>
  <si>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</si>
  <si>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</si>
  <si>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</si>
  <si>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</si>
  <si>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</si>
  <si>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</si>
  <si>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</si>
  <si>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</si>
  <si>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</si>
  <si>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</si>
  <si>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</si>
  <si>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</si>
  <si>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</si>
  <si>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</si>
  <si>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</si>
  <si>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</si>
  <si>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</si>
  <si>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</si>
  <si>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</si>
  <si>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</si>
  <si>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</si>
  <si>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</si>
  <si>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</si>
  <si>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</si>
  <si>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</si>
  <si>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</si>
  <si>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</si>
  <si>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</si>
  <si>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</si>
  <si>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</si>
  <si>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</si>
  <si>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</si>
  <si>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</si>
  <si>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</si>
  <si>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</si>
  <si>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</si>
  <si>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</si>
  <si>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</si>
  <si>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</si>
  <si>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</si>
  <si>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</si>
  <si>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</si>
  <si>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</si>
  <si>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</si>
  <si>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</si>
  <si>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</si>
  <si>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</si>
  <si>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</si>
  <si>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</si>
  <si>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</si>
  <si>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</si>
  <si>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</si>
  <si>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</si>
  <si>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</si>
  <si>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</si>
  <si>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</si>
  <si>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</si>
  <si>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</si>
  <si>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</si>
  <si>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</si>
  <si>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</si>
  <si>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</si>
  <si>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</si>
  <si>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</si>
  <si>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</si>
  <si>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</si>
  <si>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</si>
  <si>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</si>
  <si>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</si>
  <si>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</si>
  <si>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</si>
  <si>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</si>
  <si>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</si>
  <si>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</si>
  <si>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</si>
  <si>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</si>
  <si>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</si>
  <si>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</si>
  <si>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</si>
  <si>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</si>
  <si>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</si>
  <si>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</si>
  <si>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</si>
  <si>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</si>
  <si>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</si>
  <si>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</si>
  <si>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</si>
  <si>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</si>
  <si>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</si>
  <si>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</si>
  <si>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</si>
  <si>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</si>
  <si>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</si>
  <si>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</si>
  <si>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</si>
  <si>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</si>
  <si>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</si>
  <si>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</si>
  <si>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</si>
  <si>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</si>
  <si>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</si>
  <si>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</si>
  <si>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</si>
  <si>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</si>
  <si>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</si>
  <si>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</si>
  <si>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</si>
  <si>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</si>
  <si>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</si>
  <si>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</si>
  <si>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</si>
  <si>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</si>
  <si>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</si>
  <si>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</si>
  <si>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</si>
  <si>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</si>
  <si>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</si>
  <si>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</si>
  <si>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</si>
  <si>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</si>
  <si>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</si>
  <si>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</si>
  <si>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</si>
  <si>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</si>
  <si>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</si>
  <si>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</si>
  <si>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</si>
  <si>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</si>
  <si>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</si>
  <si>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</si>
  <si>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</si>
  <si>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</si>
  <si>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</si>
  <si>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</si>
  <si>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</si>
  <si>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</si>
  <si>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</si>
  <si>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</si>
  <si>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</si>
  <si>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</si>
  <si>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</si>
  <si>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</si>
  <si>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</si>
  <si>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</si>
  <si>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</si>
  <si>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</si>
  <si>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</si>
  <si>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</si>
  <si>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</si>
  <si>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</si>
  <si>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</si>
  <si>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</si>
  <si>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</si>
  <si>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</si>
  <si>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</si>
  <si>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</si>
  <si>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</si>
  <si>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</si>
  <si>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</si>
  <si>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</si>
  <si>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</si>
  <si>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</si>
  <si>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</si>
  <si>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</si>
  <si>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</si>
  <si>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</si>
  <si>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</si>
  <si>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</si>
  <si>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</si>
  <si>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</si>
  <si>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</si>
  <si>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</si>
  <si>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</si>
  <si>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</si>
  <si>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</si>
  <si>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</si>
  <si>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</si>
  <si>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</si>
  <si>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</si>
  <si>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</si>
  <si>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</si>
  <si>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</si>
  <si>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</si>
  <si>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</si>
  <si>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</si>
  <si>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</si>
  <si>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</si>
  <si>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</si>
  <si>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</si>
  <si>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</si>
  <si>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</si>
  <si>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</si>
  <si>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</si>
  <si>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</si>
  <si>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</si>
  <si>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</si>
  <si>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</si>
  <si>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</si>
  <si>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</si>
  <si>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</si>
  <si>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</si>
  <si>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</si>
  <si>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</si>
  <si>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</si>
  <si>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</si>
  <si>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</si>
  <si>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</si>
  <si>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</si>
  <si>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</si>
  <si>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</si>
  <si>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</si>
  <si>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</si>
  <si>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</si>
  <si>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</si>
  <si>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</si>
  <si>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</si>
  <si>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</si>
  <si>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</si>
  <si>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</si>
  <si>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</si>
  <si>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</si>
  <si>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</si>
  <si>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</si>
  <si>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</si>
  <si>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</si>
  <si>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</si>
  <si>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</si>
  <si>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</si>
  <si>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</si>
  <si>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</si>
  <si>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</si>
  <si>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</si>
  <si>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</si>
  <si>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</si>
  <si>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</si>
  <si>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</si>
  <si>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</si>
  <si>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</si>
  <si>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</si>
  <si>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</si>
  <si>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</si>
  <si>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</si>
  <si>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</si>
  <si>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</si>
  <si>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</si>
  <si>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</si>
  <si>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</si>
  <si>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</si>
  <si>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</si>
  <si>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</si>
  <si>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</si>
  <si>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</si>
  <si>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</si>
  <si>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</si>
  <si>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</si>
  <si>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</si>
  <si>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</si>
  <si>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</si>
  <si>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</si>
  <si>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</si>
  <si>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</si>
  <si>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</si>
  <si>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</si>
  <si>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</si>
  <si>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</si>
  <si>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</si>
  <si>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</si>
  <si>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</si>
  <si>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</si>
  <si>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</si>
  <si>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</si>
  <si>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</si>
  <si>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</si>
  <si>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</si>
  <si>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</si>
  <si>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</si>
  <si>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</si>
  <si>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</si>
  <si>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</si>
  <si>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</si>
  <si>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</si>
  <si>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</si>
  <si>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</si>
  <si>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</si>
  <si>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</si>
  <si>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</si>
  <si>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</si>
  <si>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</si>
  <si>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</si>
  <si>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</si>
  <si>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</si>
  <si>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</si>
  <si>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</si>
  <si>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</si>
  <si>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</si>
  <si>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</si>
  <si>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</si>
  <si>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</si>
  <si>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</si>
  <si>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</si>
  <si>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</si>
  <si>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</si>
  <si>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</si>
  <si>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</si>
  <si>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</si>
  <si>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</si>
  <si>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</si>
  <si>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</si>
  <si>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</si>
  <si>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</si>
  <si>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</si>
  <si>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</si>
  <si>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</si>
  <si>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</si>
  <si>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</si>
  <si>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</si>
  <si>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</si>
  <si>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</si>
  <si>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</si>
  <si>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</si>
  <si>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</si>
  <si>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</si>
  <si>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</si>
  <si>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</si>
  <si>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</si>
  <si>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</si>
  <si>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</si>
  <si>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</si>
  <si>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</si>
  <si>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</si>
  <si>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</si>
  <si>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</si>
  <si>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</si>
  <si>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</si>
  <si>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</si>
  <si>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</si>
  <si>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</si>
  <si>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</si>
  <si>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</si>
  <si>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</si>
  <si>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</si>
  <si>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</si>
  <si>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</si>
  <si>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</si>
  <si>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</si>
  <si>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</si>
  <si>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</si>
  <si>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</si>
  <si>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</si>
  <si>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</si>
  <si>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</si>
  <si>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</si>
  <si>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</si>
  <si>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</si>
  <si>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</si>
  <si>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</si>
  <si>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</si>
  <si>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</si>
  <si>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</si>
  <si>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</si>
  <si>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</si>
  <si>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</si>
  <si>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</si>
  <si>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</si>
  <si>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</si>
  <si>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</si>
  <si>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</si>
  <si>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</si>
  <si>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</si>
  <si>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</si>
  <si>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</si>
  <si>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</si>
  <si>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</si>
  <si>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</si>
  <si>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</si>
  <si>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</si>
  <si>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</si>
  <si>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</si>
  <si>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</si>
  <si>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</si>
  <si>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</si>
  <si>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</si>
  <si>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</si>
  <si>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</si>
  <si>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</si>
  <si>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</si>
  <si>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</si>
  <si>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</si>
  <si>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</si>
  <si>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</si>
  <si>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</si>
  <si>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</si>
  <si>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</si>
  <si>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</si>
  <si>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</si>
  <si>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</si>
  <si>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</si>
  <si>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</si>
  <si>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</si>
  <si>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</si>
  <si>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</si>
  <si>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</si>
  <si>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</si>
  <si>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</si>
  <si>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</si>
  <si>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</si>
  <si>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</si>
  <si>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</si>
  <si>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</si>
  <si>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</si>
  <si>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</si>
  <si>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</si>
  <si>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</si>
  <si>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</si>
  <si>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</si>
  <si>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</si>
  <si>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</si>
  <si>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</si>
  <si>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</si>
  <si>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</si>
  <si>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</si>
  <si>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</si>
  <si>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</si>
  <si>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</si>
  <si>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</si>
  <si>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</si>
  <si>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</si>
  <si>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</si>
  <si>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</si>
  <si>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</si>
  <si>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</si>
  <si>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</si>
  <si>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</si>
  <si>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</si>
  <si>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</si>
  <si>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</si>
  <si>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</si>
  <si>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</si>
  <si>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</si>
  <si>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</si>
  <si>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</si>
  <si>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</si>
  <si>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</si>
  <si>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</si>
  <si>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</si>
  <si>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</si>
  <si>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</si>
  <si>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</si>
  <si>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</si>
  <si>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</si>
  <si>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</si>
  <si>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</si>
  <si>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</si>
  <si>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</si>
  <si>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</si>
  <si>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</si>
  <si>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</si>
  <si>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</si>
  <si>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</si>
  <si>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</si>
  <si>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</si>
  <si>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</si>
  <si>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</si>
  <si>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</si>
  <si>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</si>
  <si>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</si>
  <si>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</si>
  <si>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</si>
  <si>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</si>
  <si>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</si>
  <si>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</si>
  <si>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</si>
  <si>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</si>
  <si>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</si>
  <si>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</si>
  <si>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</si>
  <si>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</si>
  <si>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</si>
  <si>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</si>
  <si>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</si>
  <si>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</si>
  <si>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</si>
  <si>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</si>
  <si>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</si>
  <si>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</si>
  <si>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</si>
  <si>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</si>
  <si>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</si>
  <si>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</si>
  <si>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</si>
  <si>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</si>
  <si>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</si>
  <si>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</si>
  <si>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</si>
  <si>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</si>
  <si>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</si>
  <si>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</si>
  <si>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</si>
  <si>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</si>
  <si>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</si>
  <si>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</si>
  <si>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</si>
  <si>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</si>
  <si>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</si>
  <si>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</si>
  <si>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</si>
  <si>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</si>
  <si>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</si>
  <si>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</si>
  <si>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</si>
  <si>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</si>
  <si>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</si>
  <si>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</si>
  <si>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</si>
  <si>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</si>
  <si>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</si>
  <si>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</si>
  <si>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</si>
  <si>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</si>
  <si>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</si>
  <si>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</si>
  <si>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</si>
  <si>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</si>
  <si>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</si>
  <si>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</si>
  <si>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</si>
  <si>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</si>
  <si>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</si>
  <si>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</si>
  <si>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</si>
  <si>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</si>
  <si>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</si>
  <si>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</si>
  <si>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</si>
  <si>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</si>
  <si>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</si>
  <si>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</si>
  <si>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</si>
  <si>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</si>
  <si>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</si>
  <si>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</si>
  <si>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</si>
  <si>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</si>
  <si>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</si>
  <si>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</si>
  <si>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</si>
  <si>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</si>
  <si>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</si>
  <si>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</si>
  <si>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</si>
  <si>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</si>
  <si>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</si>
  <si>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</si>
  <si>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</si>
  <si>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</si>
  <si>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</si>
  <si>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</si>
  <si>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</si>
  <si>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</si>
  <si>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</si>
  <si>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</si>
  <si>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</si>
  <si>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</si>
  <si>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</si>
  <si>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</si>
  <si>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</si>
  <si>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</si>
  <si>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</si>
  <si>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</si>
  <si>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</si>
  <si>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</si>
  <si>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</si>
  <si>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</si>
  <si>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</si>
  <si>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</si>
  <si>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</si>
  <si>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</si>
  <si>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</si>
  <si>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</si>
  <si>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</si>
  <si>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</si>
  <si>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</si>
  <si>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</si>
  <si>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</si>
  <si>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</si>
  <si>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</si>
  <si>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</si>
  <si>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</si>
  <si>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</si>
  <si>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</si>
  <si>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</si>
  <si>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</si>
  <si>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</si>
  <si>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</si>
  <si>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</si>
  <si>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</si>
  <si>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</si>
  <si>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</si>
  <si>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</si>
  <si>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</si>
  <si>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</si>
  <si>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</si>
  <si>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</si>
  <si>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</si>
  <si>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</si>
  <si>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</si>
  <si>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</si>
  <si>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</si>
  <si>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</si>
  <si>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</si>
  <si>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</si>
  <si>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</si>
  <si>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</si>
  <si>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</si>
  <si>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</si>
  <si>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</si>
  <si>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</si>
  <si>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</si>
  <si>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</si>
  <si>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</si>
  <si>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</si>
  <si>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</si>
  <si>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</si>
  <si>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</si>
  <si>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</si>
  <si>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</si>
  <si>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</si>
  <si>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</si>
  <si>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</si>
  <si>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</si>
  <si>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</si>
  <si>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</si>
  <si>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</si>
  <si>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</si>
  <si>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</si>
  <si>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</si>
  <si>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</si>
  <si>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</si>
  <si>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</si>
  <si>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</si>
  <si>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</si>
  <si>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</si>
  <si>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</si>
  <si>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</si>
  <si>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</si>
  <si>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</si>
  <si>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</si>
  <si>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</si>
  <si>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</si>
  <si>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</si>
  <si>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</si>
  <si>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</si>
  <si>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</si>
  <si>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</si>
  <si>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</si>
  <si>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</si>
  <si>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</si>
  <si>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</si>
  <si>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</si>
  <si>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</si>
  <si>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</si>
  <si>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</si>
  <si>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</si>
  <si>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</si>
  <si>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</si>
  <si>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</si>
  <si>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</si>
  <si>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</si>
  <si>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</si>
  <si>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</si>
  <si>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</si>
  <si>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</si>
  <si>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</si>
  <si>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</si>
  <si>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</si>
  <si>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</si>
  <si>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</si>
  <si>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</si>
  <si>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</si>
  <si>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</si>
  <si>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</si>
  <si>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</si>
  <si>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</si>
  <si>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</si>
  <si>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</si>
  <si>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</si>
  <si>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</si>
  <si>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</si>
  <si>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</si>
  <si>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</si>
  <si>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</si>
  <si>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</si>
  <si>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</si>
  <si>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</si>
  <si>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</si>
  <si>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</si>
  <si>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</si>
  <si>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</si>
  <si>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</si>
  <si>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</si>
  <si>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</si>
  <si>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</si>
  <si>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</si>
  <si>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</si>
  <si>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</si>
  <si>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</si>
  <si>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</si>
  <si>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</si>
  <si>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</si>
  <si>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</si>
  <si>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</si>
  <si>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</si>
  <si>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</si>
  <si>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</si>
  <si>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</si>
  <si>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</si>
  <si>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</si>
  <si>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</si>
  <si>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</si>
  <si>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</si>
  <si>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</si>
  <si>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</si>
  <si>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</si>
  <si>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</si>
  <si>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</si>
  <si>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</si>
  <si>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</si>
  <si>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</si>
  <si>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</si>
  <si>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</si>
  <si>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</si>
  <si>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</si>
  <si>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</si>
  <si>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</si>
  <si>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</si>
  <si>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</si>
  <si>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</si>
  <si>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</si>
  <si>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</si>
  <si>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</si>
  <si>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</si>
  <si>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</si>
  <si>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</si>
  <si>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</si>
  <si>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</si>
  <si>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</si>
  <si>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</si>
  <si>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</si>
  <si>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</si>
  <si>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</si>
  <si>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</si>
  <si>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</si>
  <si>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</si>
  <si>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</si>
  <si>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</si>
  <si>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</si>
  <si>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</si>
  <si>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</si>
  <si>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</si>
  <si>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</si>
  <si>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</si>
  <si>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</si>
  <si>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</si>
  <si>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</si>
  <si>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</si>
  <si>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</si>
  <si>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</si>
  <si>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</si>
  <si>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</si>
  <si>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</si>
  <si>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</si>
  <si>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</si>
  <si>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</si>
  <si>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</si>
  <si>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</si>
  <si>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</si>
  <si>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</si>
  <si>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</si>
  <si>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</si>
  <si>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</si>
  <si>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</si>
  <si>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</si>
  <si>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</si>
  <si>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</si>
  <si>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</si>
  <si>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</si>
  <si>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</si>
  <si>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</si>
  <si>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</si>
  <si>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</si>
  <si>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</si>
  <si>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</si>
  <si>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</si>
  <si>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</si>
  <si>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</si>
  <si>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</si>
  <si>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</si>
  <si>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</si>
  <si>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</si>
  <si>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</si>
  <si>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</si>
  <si>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</si>
  <si>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</si>
  <si>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</si>
  <si>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</si>
  <si>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</si>
  <si>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</si>
  <si>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</si>
  <si>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</si>
  <si>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</si>
  <si>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</si>
  <si>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</si>
  <si>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</si>
  <si>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</si>
  <si>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</si>
  <si>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</si>
  <si>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</si>
  <si>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</si>
  <si>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</si>
  <si>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</si>
  <si>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</si>
  <si>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</si>
  <si>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</si>
  <si>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</si>
  <si>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</si>
  <si>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</si>
  <si>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</si>
  <si>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</si>
  <si>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</si>
  <si>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</si>
  <si>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</si>
  <si>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</si>
  <si>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</si>
  <si>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</si>
  <si>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</si>
  <si>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</si>
  <si>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</si>
  <si>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</si>
  <si>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</si>
  <si>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</si>
  <si>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</si>
  <si>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</si>
  <si>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</si>
  <si>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</si>
  <si>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</si>
  <si>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</si>
  <si>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</si>
  <si>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</si>
  <si>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</si>
  <si>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</si>
  <si>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</si>
  <si>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</si>
  <si>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</si>
  <si>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</si>
  <si>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</si>
  <si>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</si>
  <si>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</si>
  <si>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</si>
  <si>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</si>
  <si>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</si>
  <si>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</si>
  <si>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</si>
  <si>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</si>
  <si>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</si>
  <si>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</si>
  <si>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</si>
  <si>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</si>
  <si>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</si>
  <si>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</si>
  <si>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</si>
  <si>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</si>
  <si>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</si>
  <si>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</si>
  <si>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</si>
  <si>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</si>
  <si>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</si>
  <si>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</si>
  <si>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</si>
  <si>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</si>
  <si>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</si>
  <si>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</si>
  <si>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</si>
  <si>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</si>
  <si>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</si>
  <si>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</si>
  <si>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</si>
  <si>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</si>
  <si>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</si>
  <si>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</si>
  <si>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</si>
  <si>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</si>
  <si>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</si>
  <si>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</si>
  <si>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</si>
  <si>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</si>
  <si>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</si>
  <si>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</si>
  <si>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</si>
  <si>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</si>
  <si>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</si>
  <si>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</si>
  <si>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</si>
  <si>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</si>
  <si>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</si>
  <si>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</si>
  <si>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</si>
  <si>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</si>
  <si>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</si>
  <si>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</si>
  <si>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</si>
  <si>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</si>
  <si>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</si>
  <si>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</si>
  <si>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</si>
  <si>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</si>
  <si>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</si>
  <si>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</si>
  <si>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</si>
  <si>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</si>
  <si>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</si>
  <si>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</si>
  <si>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</si>
  <si>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</si>
  <si>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</si>
  <si>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</si>
  <si>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</si>
  <si>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</si>
  <si>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</si>
  <si>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</si>
  <si>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</si>
  <si>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</si>
  <si>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</si>
  <si>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</si>
  <si>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</si>
  <si>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</si>
  <si>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</si>
  <si>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</si>
  <si>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</si>
  <si>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</si>
  <si>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</si>
  <si>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</si>
  <si>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</si>
  <si>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</si>
  <si>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</si>
  <si>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</si>
  <si>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</si>
  <si>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</si>
  <si>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</si>
  <si>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</si>
  <si>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</si>
  <si>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</si>
  <si>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</si>
  <si>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</si>
  <si>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</si>
  <si>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</si>
  <si>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</si>
  <si>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</si>
  <si>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</si>
  <si>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</si>
  <si>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</si>
  <si>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</si>
  <si>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</si>
  <si>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</si>
  <si>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</si>
  <si>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</si>
  <si>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</si>
  <si>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</si>
  <si>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</si>
  <si>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</si>
  <si>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</si>
  <si>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</si>
  <si>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</si>
  <si>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</si>
  <si>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</si>
  <si>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</si>
  <si>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</si>
  <si>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</si>
  <si>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</si>
  <si>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</si>
  <si>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</si>
  <si>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</si>
  <si>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</si>
  <si>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</si>
  <si>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</si>
  <si>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</si>
  <si>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</si>
  <si>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</si>
  <si>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</si>
  <si>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</si>
  <si>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</si>
  <si>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</si>
  <si>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</si>
  <si>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</si>
  <si>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</si>
  <si>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</si>
  <si>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</si>
  <si>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</si>
  <si>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</si>
  <si>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</si>
  <si>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</si>
  <si>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</si>
  <si>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</si>
  <si>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</si>
  <si>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</si>
  <si>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</si>
  <si>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</si>
  <si>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</si>
  <si>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</si>
  <si>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</si>
  <si>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</si>
  <si>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</si>
  <si>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</si>
  <si>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</si>
  <si>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</si>
  <si>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</si>
  <si>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</si>
  <si>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</si>
  <si>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</si>
  <si>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</si>
  <si>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</si>
  <si>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</si>
  <si>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</si>
  <si>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</si>
  <si>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</si>
  <si>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</si>
  <si>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</si>
  <si>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</si>
  <si>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</si>
  <si>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</si>
  <si>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</si>
  <si>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</si>
  <si>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</si>
  <si>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</si>
  <si>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</si>
  <si>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</si>
  <si>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</si>
  <si>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</si>
  <si>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</si>
  <si>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</si>
  <si>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</si>
  <si>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</si>
  <si>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</si>
  <si>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</si>
  <si>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</si>
  <si>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</si>
  <si>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</si>
  <si>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</si>
  <si>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</si>
  <si>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</si>
  <si>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</si>
  <si>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</si>
  <si>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</si>
  <si>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</si>
  <si>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</si>
  <si>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</si>
  <si>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</si>
  <si>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</si>
  <si>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</si>
  <si>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</si>
  <si>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</si>
  <si>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</si>
  <si>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</si>
  <si>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</si>
  <si>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</si>
  <si>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</si>
  <si>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</si>
  <si>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</si>
  <si>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</si>
  <si>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</si>
  <si>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</si>
  <si>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</si>
  <si>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</si>
  <si>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</si>
  <si>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</si>
  <si>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</si>
  <si>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</si>
  <si>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</si>
  <si>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</si>
  <si>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</si>
  <si>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</si>
  <si>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</si>
  <si>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</si>
  <si>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</si>
  <si>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</si>
  <si>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</si>
  <si>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</si>
  <si>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</si>
  <si>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</si>
  <si>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</si>
  <si>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</si>
  <si>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</si>
  <si>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</si>
  <si>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</si>
  <si>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</si>
  <si>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</si>
  <si>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</si>
  <si>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</si>
  <si>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</si>
  <si>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</si>
  <si>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</si>
  <si>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</si>
  <si>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</si>
  <si>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</si>
  <si>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</si>
  <si>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</si>
  <si>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</si>
  <si>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</si>
  <si>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</si>
  <si>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</si>
  <si>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</si>
  <si>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</si>
  <si>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</si>
  <si>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</si>
  <si>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</si>
  <si>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</si>
  <si>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</si>
  <si>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</si>
  <si>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</si>
  <si>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</si>
  <si>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</si>
  <si>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</si>
  <si>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</si>
  <si>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</si>
  <si>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</si>
  <si>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</si>
  <si>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</si>
  <si>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</si>
  <si>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</si>
  <si>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</si>
  <si>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</si>
  <si>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</si>
  <si>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</si>
  <si>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</si>
  <si>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</si>
  <si>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</si>
  <si>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</si>
  <si>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</si>
  <si>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</si>
  <si>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</si>
  <si>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</si>
  <si>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</si>
  <si>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</si>
  <si>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</si>
  <si>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</si>
  <si>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</si>
  <si>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</si>
  <si>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</si>
  <si>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</si>
  <si>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</si>
  <si>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</si>
  <si>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</si>
  <si>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</si>
  <si>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</si>
  <si>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</si>
  <si>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</si>
  <si>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</si>
  <si>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</si>
  <si>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</si>
  <si>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</si>
  <si>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</si>
  <si>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</si>
  <si>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</si>
  <si>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</si>
  <si>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</si>
  <si>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</si>
  <si>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</si>
  <si>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</si>
  <si>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</si>
  <si>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</si>
  <si>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</si>
  <si>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</si>
  <si>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</si>
  <si>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</si>
  <si>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</si>
  <si>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</si>
  <si>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</si>
  <si>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</si>
  <si>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</si>
  <si>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</si>
  <si>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</si>
  <si>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</si>
  <si>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</si>
  <si>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</si>
  <si>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</si>
  <si>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</si>
  <si>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</si>
  <si>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</si>
  <si>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</si>
  <si>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</si>
  <si>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</si>
  <si>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</si>
  <si>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</si>
  <si>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</si>
  <si>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</si>
  <si>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</si>
  <si>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</si>
  <si>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</si>
  <si>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</si>
  <si>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</si>
  <si>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</si>
  <si>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</si>
  <si>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</si>
  <si>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</si>
  <si>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</si>
  <si>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</si>
  <si>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</si>
  <si>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</si>
  <si>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</si>
  <si>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</si>
  <si>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</si>
  <si>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</si>
  <si>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</si>
  <si>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</si>
  <si>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</si>
  <si>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</si>
  <si>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</si>
  <si>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</si>
  <si>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</si>
  <si>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</si>
  <si>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</si>
  <si>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</si>
  <si>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</si>
  <si>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</si>
  <si>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</si>
  <si>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</si>
  <si>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</si>
  <si>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</si>
  <si>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</si>
  <si>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</si>
  <si>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</si>
  <si>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</si>
  <si>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</si>
  <si>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</si>
  <si>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</si>
  <si>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</si>
  <si>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</si>
  <si>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</si>
  <si>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</si>
  <si>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</si>
  <si>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</si>
  <si>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</si>
  <si>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</si>
  <si>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</si>
  <si>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</si>
  <si>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</si>
  <si>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</si>
  <si>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</si>
  <si>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</si>
  <si>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</si>
  <si>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</si>
  <si>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</si>
  <si>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</si>
  <si>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</si>
  <si>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</si>
  <si>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</si>
  <si>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</si>
  <si>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</si>
  <si>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</si>
  <si>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</si>
  <si>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</si>
  <si>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</si>
  <si>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</si>
  <si>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</si>
  <si>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</si>
  <si>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</si>
  <si>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</si>
  <si>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</si>
  <si>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</si>
  <si>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</si>
  <si>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</si>
  <si>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</si>
  <si>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</si>
  <si>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</si>
  <si>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</si>
  <si>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</si>
  <si>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</si>
  <si>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</si>
  <si>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</si>
  <si>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</si>
  <si>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</si>
  <si>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</si>
  <si>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</si>
  <si>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</si>
  <si>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</si>
  <si>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</si>
  <si>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</si>
  <si>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</si>
  <si>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</si>
  <si>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</si>
  <si>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</si>
  <si>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</si>
  <si>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</si>
  <si>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</si>
  <si>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</si>
  <si>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</si>
  <si>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</si>
  <si>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</si>
  <si>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</si>
  <si>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</si>
  <si>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</si>
  <si>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</si>
  <si>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</si>
  <si>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</si>
  <si>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</si>
  <si>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</si>
  <si>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</si>
  <si>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</si>
  <si>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</si>
  <si>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</si>
  <si>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</si>
  <si>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</si>
  <si>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</si>
  <si>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</si>
  <si>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</si>
  <si>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</si>
  <si>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</si>
  <si>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</si>
  <si>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</si>
  <si>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</si>
  <si>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</si>
  <si>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</si>
  <si>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</si>
  <si>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</si>
  <si>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</si>
  <si>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</si>
  <si>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</si>
  <si>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</si>
  <si>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</si>
  <si>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</si>
  <si>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</si>
  <si>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</si>
  <si>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</si>
  <si>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</si>
  <si>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</si>
  <si>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</si>
  <si>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</si>
  <si>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</si>
  <si>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</si>
  <si>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</si>
  <si>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</si>
  <si>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</si>
  <si>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</si>
  <si>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</si>
  <si>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</si>
  <si>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</si>
  <si>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</si>
  <si>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</si>
  <si>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</si>
  <si>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</si>
  <si>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</si>
  <si>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</si>
  <si>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</si>
  <si>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</si>
  <si>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</si>
  <si>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</si>
  <si>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</si>
  <si>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</si>
  <si>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</si>
  <si>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</si>
  <si>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</si>
  <si>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</si>
  <si>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</si>
  <si>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</si>
  <si>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</si>
  <si>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</si>
  <si>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</si>
  <si>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</si>
  <si>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</si>
  <si>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</si>
  <si>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</si>
  <si>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</si>
  <si>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</si>
  <si>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</si>
  <si>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</si>
  <si>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</si>
  <si>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</si>
  <si>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</si>
  <si>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</si>
  <si>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</si>
  <si>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</si>
  <si>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</si>
  <si>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</si>
  <si>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</si>
  <si>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</si>
  <si>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</si>
  <si>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</si>
  <si>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</si>
  <si>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</si>
  <si>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</si>
  <si>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</si>
  <si>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</si>
  <si>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</si>
  <si>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</si>
  <si>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</si>
  <si>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</si>
  <si>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</si>
  <si>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</si>
  <si>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</si>
  <si>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</si>
  <si>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</si>
  <si>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</si>
  <si>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</si>
  <si>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</si>
  <si>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</si>
  <si>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</si>
  <si>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</si>
  <si>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</si>
  <si>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</si>
  <si>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</si>
  <si>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</si>
  <si>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</si>
  <si>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</si>
  <si>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</si>
  <si>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</si>
  <si>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</si>
  <si>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</si>
  <si>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</si>
  <si>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</si>
  <si>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</si>
  <si>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</si>
  <si>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</si>
  <si>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</si>
  <si>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</si>
  <si>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</si>
  <si>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</si>
  <si>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</si>
  <si>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</si>
  <si>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</si>
  <si>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</si>
  <si>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</si>
  <si>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</si>
  <si>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</si>
  <si>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</si>
  <si>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</si>
  <si>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</si>
  <si>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</si>
  <si>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</si>
  <si>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</si>
  <si>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</si>
  <si>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</si>
  <si>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</si>
  <si>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</si>
  <si>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</si>
  <si>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</si>
  <si>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</si>
  <si>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</si>
  <si>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</si>
  <si>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</si>
  <si>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</si>
  <si>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</si>
  <si>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</si>
  <si>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</si>
  <si>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</si>
  <si>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</si>
  <si>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</si>
  <si>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</si>
  <si>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</si>
  <si>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</si>
  <si>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</si>
  <si>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</si>
  <si>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</si>
  <si>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</si>
  <si>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</si>
  <si>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</si>
  <si>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</si>
  <si>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</si>
  <si>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</si>
  <si>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</si>
  <si>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</si>
  <si>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</si>
  <si>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</si>
  <si>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</si>
  <si>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</si>
  <si>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</si>
  <si>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</si>
  <si>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</si>
  <si>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</si>
  <si>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</si>
  <si>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</si>
  <si>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</si>
  <si>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</si>
  <si>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</si>
  <si>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</si>
  <si>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</si>
  <si>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</si>
  <si>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</si>
  <si>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</si>
  <si>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</si>
  <si>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</si>
  <si>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</si>
  <si>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</si>
  <si>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</si>
  <si>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</si>
  <si>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</si>
  <si>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</si>
  <si>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</si>
  <si>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</si>
  <si>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</si>
  <si>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</si>
  <si>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</si>
  <si>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</si>
  <si>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</si>
  <si>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</si>
  <si>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</si>
  <si>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</si>
  <si>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</si>
  <si>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</si>
  <si>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</si>
  <si>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</si>
  <si>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</si>
  <si>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</si>
  <si>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</si>
  <si>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</si>
  <si>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</si>
  <si>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</si>
  <si>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</si>
  <si>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</si>
  <si>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</si>
  <si>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</si>
  <si>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</si>
  <si>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</si>
  <si>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</si>
  <si>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</si>
  <si>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</si>
  <si>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</si>
  <si>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</si>
  <si>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</si>
  <si>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</si>
  <si>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</si>
  <si>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</si>
  <si>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</si>
  <si>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</si>
  <si>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</si>
  <si>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</si>
  <si>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</si>
  <si>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</si>
  <si>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</si>
  <si>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</si>
  <si>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</si>
  <si>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</si>
  <si>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</si>
  <si>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</si>
  <si>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</si>
  <si>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</si>
  <si>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</si>
  <si>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</si>
  <si>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</si>
  <si>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</si>
  <si>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</si>
  <si>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</si>
  <si>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</si>
  <si>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</si>
  <si>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</si>
  <si>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</si>
  <si>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</si>
  <si>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</si>
  <si>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</si>
  <si>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</si>
  <si>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</si>
  <si>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</si>
  <si>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</si>
  <si>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</si>
  <si>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</si>
  <si>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</si>
  <si>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</si>
  <si>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</si>
  <si>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</si>
  <si>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</si>
  <si>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</si>
  <si>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</si>
  <si>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</si>
  <si>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</si>
  <si>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</si>
  <si>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</si>
  <si>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</si>
  <si>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</si>
  <si>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</si>
  <si>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</si>
  <si>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</si>
  <si>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</si>
  <si>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</si>
  <si>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</si>
  <si>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</si>
  <si>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</si>
  <si>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</si>
  <si>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</si>
  <si>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</si>
  <si>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</si>
  <si>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</si>
  <si>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</si>
  <si>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</si>
  <si>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</si>
  <si>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</si>
  <si>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</si>
  <si>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</si>
  <si>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</si>
  <si>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</si>
  <si>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</si>
  <si>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</si>
  <si>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</si>
  <si>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</si>
  <si>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</si>
  <si>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</si>
  <si>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</si>
  <si>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</si>
  <si>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</si>
  <si>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</si>
  <si>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</si>
  <si>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</si>
  <si>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</si>
  <si>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</si>
  <si>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</si>
  <si>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</si>
  <si>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</si>
  <si>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</si>
  <si>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</si>
  <si>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</si>
  <si>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</si>
  <si>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</si>
  <si>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</si>
  <si>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</si>
  <si>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</si>
  <si>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</si>
  <si>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</si>
  <si>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</si>
  <si>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</si>
  <si>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</si>
  <si>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</si>
  <si>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</si>
  <si>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</si>
  <si>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</si>
  <si>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</si>
  <si>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</si>
  <si>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</si>
  <si>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</si>
  <si>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</si>
  <si>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</si>
  <si>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</si>
  <si>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</si>
  <si>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</si>
  <si>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</si>
  <si>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</si>
  <si>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</si>
  <si>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</si>
  <si>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</si>
  <si>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</si>
  <si>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</si>
  <si>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</si>
  <si>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</si>
  <si>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</si>
  <si>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</si>
  <si>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</si>
  <si>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</si>
  <si>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</si>
  <si>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</si>
  <si>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</si>
  <si>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</si>
  <si>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</si>
  <si>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</si>
  <si>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</si>
  <si>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</si>
  <si>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</si>
  <si>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</si>
  <si>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</si>
  <si>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</si>
  <si>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</si>
  <si>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</si>
  <si>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</si>
  <si>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</si>
  <si>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</si>
  <si>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</si>
  <si>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</si>
  <si>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</si>
  <si>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</si>
  <si>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</si>
  <si>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</si>
  <si>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</si>
  <si>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</si>
  <si>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</si>
  <si>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</si>
  <si>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</si>
  <si>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</si>
  <si>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</si>
  <si>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</si>
  <si>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</si>
  <si>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</si>
  <si>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</si>
  <si>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</si>
  <si>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</si>
  <si>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</si>
  <si>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</si>
  <si>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</si>
  <si>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</si>
  <si>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</si>
  <si>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</si>
  <si>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</si>
  <si>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</si>
  <si>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</si>
  <si>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</si>
  <si>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</si>
  <si>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</si>
  <si>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</si>
  <si>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</si>
  <si>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</si>
  <si>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</si>
  <si>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</si>
  <si>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</si>
  <si>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</si>
  <si>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</si>
  <si>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</si>
  <si>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</si>
  <si>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</si>
  <si>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</si>
  <si>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</si>
  <si>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</si>
  <si>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</si>
  <si>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</si>
  <si>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</si>
  <si>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</si>
  <si>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</si>
  <si>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</si>
  <si>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</si>
  <si>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</si>
  <si>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</si>
  <si>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</si>
  <si>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</si>
  <si>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</si>
  <si>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</si>
  <si>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</si>
  <si>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</si>
  <si>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</si>
  <si>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</si>
  <si>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</si>
  <si>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</si>
  <si>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</si>
  <si>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</si>
  <si>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</si>
  <si>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</si>
  <si>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</si>
  <si>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</si>
  <si>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</si>
  <si>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</si>
  <si>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</si>
  <si>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</si>
  <si>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</si>
  <si>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</si>
  <si>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</si>
  <si>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</si>
  <si>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</si>
  <si>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</si>
  <si>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</si>
  <si>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</si>
  <si>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</si>
  <si>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</si>
  <si>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</si>
  <si>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</si>
  <si>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</si>
  <si>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</si>
  <si>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</si>
  <si>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</si>
  <si>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</si>
  <si>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</si>
  <si>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</si>
  <si>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</si>
  <si>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</si>
  <si>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</si>
  <si>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</si>
  <si>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</si>
  <si>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</si>
  <si>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</si>
  <si>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</si>
  <si>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</si>
  <si>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</si>
  <si>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</si>
  <si>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</si>
  <si>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</si>
  <si>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</si>
  <si>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</si>
  <si>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</si>
  <si>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</si>
  <si>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</si>
  <si>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</si>
  <si>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</si>
  <si>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</si>
  <si>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</si>
  <si>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</si>
  <si>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</si>
  <si>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</si>
  <si>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</si>
  <si>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</si>
  <si>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</si>
  <si>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</si>
  <si>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</si>
  <si>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</si>
  <si>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</si>
  <si>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</si>
  <si>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</si>
  <si>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</si>
  <si>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</si>
  <si>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</si>
  <si>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</si>
  <si>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</si>
  <si>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</si>
  <si>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</si>
  <si>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</si>
  <si>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</si>
  <si>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</si>
  <si>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</si>
  <si>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</si>
  <si>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</si>
  <si>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</si>
  <si>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</si>
  <si>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</si>
  <si>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</si>
  <si>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</si>
  <si>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</si>
  <si>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</si>
  <si>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</si>
  <si>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</si>
  <si>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</si>
  <si>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</si>
  <si>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</si>
  <si>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</si>
  <si>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</si>
  <si>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</si>
  <si>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</si>
  <si>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</si>
  <si>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</si>
  <si>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</si>
  <si>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</si>
  <si>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</si>
  <si>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</si>
  <si>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</si>
  <si>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</si>
  <si>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</si>
  <si>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</si>
  <si>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</si>
  <si>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</si>
  <si>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</si>
  <si>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</si>
  <si>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</si>
  <si>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</si>
  <si>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</si>
  <si>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</si>
  <si>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</si>
  <si>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</si>
  <si>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</si>
  <si>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</si>
  <si>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</si>
  <si>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</si>
  <si>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</si>
  <si>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</si>
  <si>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</si>
  <si>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</si>
  <si>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</si>
  <si>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</si>
  <si>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</si>
  <si>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</si>
  <si>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</si>
  <si>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</si>
  <si>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</si>
  <si>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</si>
  <si>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</si>
  <si>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</si>
  <si>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</si>
  <si>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</si>
  <si>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</si>
  <si>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</si>
  <si>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</si>
  <si>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</si>
  <si>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</si>
  <si>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</si>
  <si>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</si>
  <si>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</si>
  <si>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</si>
  <si>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</si>
  <si>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</si>
  <si>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</si>
  <si>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</si>
  <si>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</si>
  <si>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</si>
  <si>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</si>
  <si>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</si>
  <si>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</si>
  <si>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</si>
  <si>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</si>
  <si>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</si>
  <si>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</si>
  <si>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</si>
  <si>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</si>
  <si>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</si>
  <si>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</si>
  <si>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</si>
  <si>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</si>
  <si>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</si>
  <si>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</si>
  <si>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</si>
  <si>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</si>
  <si>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</si>
  <si>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</si>
  <si>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</si>
  <si>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</si>
  <si>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</si>
  <si>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</si>
  <si>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</si>
  <si>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</si>
  <si>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</si>
  <si>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</si>
  <si>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</si>
  <si>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</si>
  <si>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</si>
  <si>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</si>
  <si>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</si>
  <si>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</si>
  <si>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</si>
  <si>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</si>
  <si>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</si>
  <si>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</si>
  <si>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</si>
  <si>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</si>
  <si>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</si>
  <si>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</si>
  <si>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</si>
  <si>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</si>
  <si>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</si>
  <si>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</si>
  <si>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</si>
  <si>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</si>
  <si>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</si>
  <si>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</si>
  <si>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</si>
  <si>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</si>
  <si>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</si>
  <si>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</si>
  <si>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</si>
  <si>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</si>
  <si>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</si>
  <si>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</si>
  <si>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</si>
  <si>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</si>
  <si>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</si>
  <si>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</si>
  <si>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</si>
  <si>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</si>
  <si>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</si>
  <si>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</si>
  <si>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</si>
  <si>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</si>
  <si>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</si>
  <si>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</si>
  <si>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</si>
  <si>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</si>
  <si>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</si>
  <si>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</si>
  <si>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</si>
  <si>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</si>
  <si>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</si>
  <si>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</si>
  <si>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</si>
  <si>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</si>
  <si>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</si>
  <si>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</si>
  <si>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</si>
  <si>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</si>
  <si>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</si>
  <si>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</si>
  <si>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</si>
  <si>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</si>
  <si>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</si>
  <si>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</si>
  <si>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</si>
  <si>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</si>
  <si>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</si>
  <si>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</si>
  <si>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</si>
  <si>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</si>
  <si>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</si>
  <si>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</si>
  <si>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</si>
  <si>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</si>
  <si>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</si>
  <si>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</si>
  <si>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</si>
  <si>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</si>
  <si>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</si>
  <si>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</si>
  <si>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</si>
  <si>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</si>
  <si>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</si>
  <si>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</si>
  <si>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</si>
  <si>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</si>
  <si>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</si>
  <si>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</si>
  <si>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</si>
  <si>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</si>
  <si>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</si>
  <si>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</si>
  <si>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</si>
  <si>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</si>
  <si>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</si>
  <si>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</si>
  <si>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</si>
  <si>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</si>
  <si>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</si>
  <si>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</si>
  <si>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</si>
  <si>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</si>
  <si>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</si>
  <si>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</si>
  <si>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</si>
  <si>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</si>
  <si>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</si>
  <si>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</si>
  <si>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</si>
  <si>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</si>
  <si>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</si>
  <si>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</si>
  <si>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</si>
  <si>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</si>
  <si>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</si>
  <si>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</si>
  <si>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</si>
  <si>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</si>
  <si>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</si>
  <si>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</si>
  <si>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</si>
  <si>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</si>
  <si>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</si>
  <si>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</si>
  <si>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</si>
  <si>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</si>
  <si>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</si>
  <si>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</si>
  <si>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</si>
  <si>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</si>
  <si>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</si>
  <si>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</si>
  <si>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</si>
  <si>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</si>
  <si>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</si>
  <si>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</si>
  <si>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</si>
  <si>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</si>
  <si>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</si>
  <si>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</si>
  <si>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</si>
  <si>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</si>
  <si>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</si>
  <si>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</si>
  <si>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</si>
  <si>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</si>
  <si>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</si>
  <si>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</si>
  <si>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</si>
  <si>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</si>
  <si>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</si>
  <si>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</si>
  <si>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</si>
  <si>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</si>
  <si>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</si>
  <si>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</si>
  <si>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</si>
  <si>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</si>
  <si>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</si>
  <si>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</si>
  <si>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</si>
  <si>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</si>
  <si>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</si>
  <si>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</si>
  <si>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</si>
  <si>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</si>
  <si>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</si>
  <si>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</si>
  <si>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</si>
  <si>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</si>
  <si>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</si>
  <si>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</si>
  <si>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</si>
  <si>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</si>
  <si>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</si>
  <si>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</si>
  <si>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</si>
  <si>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</si>
  <si>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</si>
  <si>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</si>
  <si>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</si>
  <si>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</si>
  <si>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</si>
  <si>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</si>
  <si>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</si>
  <si>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</si>
  <si>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</si>
  <si>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</si>
  <si>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</si>
  <si>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</si>
  <si>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</si>
  <si>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</si>
  <si>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</si>
  <si>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</si>
  <si>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</si>
  <si>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</si>
  <si>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</si>
  <si>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</si>
  <si>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</si>
  <si>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</si>
  <si>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</si>
  <si>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</si>
  <si>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</si>
  <si>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</si>
  <si>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</si>
  <si>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</si>
  <si>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</si>
  <si>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</si>
  <si>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</si>
  <si>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</si>
  <si>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</si>
  <si>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</si>
  <si>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</si>
  <si>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</si>
  <si>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</si>
  <si>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</si>
  <si>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</si>
  <si>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</si>
  <si>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</si>
  <si>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</si>
  <si>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</si>
  <si>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</si>
  <si>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</si>
  <si>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</si>
  <si>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</si>
  <si>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</si>
  <si>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</si>
  <si>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</si>
  <si>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</si>
  <si>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</si>
  <si>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</si>
  <si>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</si>
  <si>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</si>
  <si>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</si>
  <si>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</si>
  <si>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</si>
  <si>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</si>
  <si>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</si>
  <si>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</si>
  <si>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</si>
  <si>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</si>
  <si>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</si>
  <si>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</si>
  <si>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</si>
  <si>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</si>
  <si>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</si>
  <si>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</si>
  <si>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</si>
  <si>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</si>
  <si>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</si>
  <si>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</si>
  <si>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</si>
  <si>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</si>
  <si>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</si>
  <si>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</si>
  <si>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</si>
  <si>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</si>
  <si>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</si>
  <si>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</si>
  <si>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</si>
  <si>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</si>
  <si>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</si>
  <si>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</si>
  <si>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</si>
  <si>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</si>
  <si>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</si>
  <si>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</si>
  <si>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</si>
  <si>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</si>
  <si>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</si>
  <si>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</si>
  <si>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</si>
  <si>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</si>
  <si>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</si>
  <si>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</si>
  <si>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</si>
  <si>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</si>
  <si>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</si>
  <si>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</si>
  <si>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</si>
  <si>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</si>
  <si>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</si>
  <si>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</si>
  <si>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</si>
  <si>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</si>
  <si>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</si>
  <si>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</si>
  <si>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</si>
  <si>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</si>
  <si>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</si>
  <si>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</si>
  <si>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</si>
  <si>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</si>
  <si>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</si>
  <si>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</si>
  <si>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</si>
  <si>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</si>
  <si>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</si>
  <si>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</si>
  <si>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</si>
  <si>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</si>
  <si>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</si>
  <si>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</si>
  <si>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</si>
  <si>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</si>
  <si>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</si>
  <si>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</si>
  <si>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</si>
  <si>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</si>
  <si>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</si>
  <si>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</si>
  <si>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</si>
  <si>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</si>
  <si>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</si>
  <si>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</si>
  <si>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</si>
  <si>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</si>
  <si>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</si>
  <si>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</si>
  <si>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</si>
  <si>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</si>
  <si>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</si>
  <si>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</si>
  <si>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</si>
  <si>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</si>
  <si>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</si>
  <si>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</si>
  <si>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</si>
  <si>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</si>
  <si>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</si>
  <si>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</si>
  <si>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</si>
  <si>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</si>
  <si>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</si>
  <si>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</si>
  <si>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</si>
  <si>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</si>
  <si>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</si>
  <si>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</si>
  <si>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</si>
  <si>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</si>
  <si>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</si>
  <si>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</si>
  <si>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</si>
  <si>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</si>
  <si>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</si>
  <si>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</si>
  <si>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</si>
  <si>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</si>
  <si>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</si>
  <si>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</si>
  <si>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</si>
  <si>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</si>
  <si>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</si>
  <si>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</si>
  <si>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</si>
  <si>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</si>
  <si>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</si>
  <si>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</si>
  <si>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</si>
  <si>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</si>
  <si>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</si>
  <si>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</si>
  <si>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</si>
  <si>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</si>
  <si>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</si>
  <si>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</si>
  <si>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</si>
  <si>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</si>
  <si>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</si>
  <si>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</si>
  <si>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</si>
  <si>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</si>
  <si>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</si>
  <si>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</si>
  <si>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</si>
  <si>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</si>
  <si>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</si>
  <si>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</si>
  <si>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</si>
  <si>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</si>
  <si>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</si>
  <si>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</si>
  <si>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</si>
  <si>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</si>
  <si>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</si>
  <si>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</si>
  <si>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</si>
  <si>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</si>
  <si>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</si>
  <si>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</si>
  <si>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</si>
  <si>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</si>
  <si>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</si>
  <si>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</si>
  <si>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</si>
  <si>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</si>
  <si>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</si>
  <si>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</si>
  <si>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</si>
  <si>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</si>
  <si>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</si>
  <si>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</si>
  <si>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</si>
  <si>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</si>
  <si>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</si>
  <si>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</si>
  <si>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</si>
  <si>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</si>
  <si>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</si>
  <si>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</si>
  <si>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</si>
  <si>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</si>
  <si>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</si>
  <si>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</si>
  <si>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</si>
  <si>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</si>
  <si>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</si>
  <si>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</si>
  <si>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</si>
  <si>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</si>
  <si>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</si>
  <si>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</si>
  <si>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</si>
  <si>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</si>
  <si>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</si>
  <si>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</si>
  <si>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</si>
  <si>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</si>
  <si>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</si>
  <si>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</si>
  <si>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</si>
  <si>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</si>
  <si>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</si>
  <si>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</si>
  <si>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</si>
  <si>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</si>
  <si>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</si>
  <si>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</si>
  <si>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</si>
  <si>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</si>
  <si>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</si>
  <si>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</si>
  <si>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</si>
  <si>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</si>
  <si>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</si>
  <si>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</si>
  <si>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</si>
  <si>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</si>
  <si>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</si>
  <si>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</si>
  <si>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</si>
  <si>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</si>
  <si>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</si>
  <si>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</si>
  <si>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</si>
  <si>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</si>
  <si>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</si>
  <si>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</si>
  <si>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</si>
  <si>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</si>
  <si>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</si>
  <si>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</si>
  <si>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</si>
  <si>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</si>
  <si>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</si>
  <si>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</si>
  <si>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</si>
  <si>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</si>
  <si>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</si>
  <si>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</si>
  <si>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</si>
  <si>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</si>
  <si>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</si>
  <si>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</si>
  <si>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</si>
  <si>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</si>
  <si>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</si>
  <si>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</si>
  <si>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</si>
  <si>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</si>
  <si>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</si>
  <si>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</si>
  <si>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</si>
  <si>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</si>
  <si>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</si>
  <si>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</si>
  <si>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</si>
  <si>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</si>
  <si>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</si>
  <si>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</si>
  <si>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</si>
  <si>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</si>
  <si>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</si>
  <si>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</si>
  <si>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</si>
  <si>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</si>
  <si>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</si>
  <si>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</si>
  <si>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</si>
  <si>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</si>
  <si>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</si>
  <si>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</si>
  <si>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</si>
  <si>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</si>
  <si>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</si>
  <si>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</si>
  <si>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</si>
  <si>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</si>
  <si>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</si>
  <si>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</si>
  <si>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</si>
  <si>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</si>
  <si>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</si>
  <si>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</si>
  <si>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</si>
  <si>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</si>
  <si>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</si>
  <si>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</si>
  <si>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</si>
  <si>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</si>
  <si>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</si>
  <si>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</si>
  <si>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</si>
  <si>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</si>
  <si>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</si>
  <si>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</si>
  <si>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</si>
  <si>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</si>
  <si>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</si>
  <si>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</si>
  <si>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</si>
  <si>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</si>
  <si>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</si>
  <si>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</si>
  <si>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</si>
  <si>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</si>
  <si>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</si>
  <si>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</si>
  <si>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</si>
  <si>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</si>
  <si>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</si>
  <si>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</si>
  <si>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</si>
  <si>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</si>
  <si>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</si>
  <si>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</si>
  <si>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</si>
  <si>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</si>
  <si>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</si>
  <si>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</si>
  <si>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</si>
  <si>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</si>
  <si>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</si>
  <si>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</si>
  <si>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</si>
  <si>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</si>
  <si>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</si>
  <si>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</si>
  <si>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</si>
  <si>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</si>
  <si>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</si>
  <si>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</si>
  <si>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</si>
  <si>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</si>
  <si>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</si>
  <si>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</si>
  <si>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</si>
  <si>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</si>
  <si>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</si>
  <si>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</si>
  <si>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</si>
  <si>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</si>
  <si>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</si>
  <si>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</si>
  <si>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</si>
  <si>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</si>
  <si>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</si>
  <si>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</si>
  <si>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</si>
  <si>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</si>
  <si>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</si>
  <si>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</si>
  <si>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</si>
  <si>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</si>
  <si>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</si>
  <si>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</si>
  <si>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</si>
  <si>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</si>
  <si>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</si>
  <si>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</si>
  <si>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</si>
  <si>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</si>
  <si>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</si>
  <si>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</si>
  <si>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</si>
  <si>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</si>
  <si>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</si>
  <si>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</si>
  <si>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</si>
  <si>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</si>
  <si>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</si>
  <si>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</si>
  <si>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</si>
  <si>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</si>
  <si>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</si>
  <si>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</si>
  <si>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</si>
  <si>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</si>
  <si>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</si>
  <si>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</si>
  <si>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</si>
  <si>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</si>
  <si>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</si>
  <si>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</si>
  <si>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</si>
  <si>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</si>
  <si>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</si>
  <si>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</si>
  <si>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</si>
  <si>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</si>
  <si>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</si>
  <si>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</si>
  <si>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</si>
  <si>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</si>
  <si>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</si>
  <si>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</si>
  <si>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</si>
  <si>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</si>
  <si>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</si>
  <si>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</si>
  <si>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</si>
  <si>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</si>
  <si>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</si>
  <si>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</si>
  <si>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</si>
  <si>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</si>
  <si>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</si>
  <si>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</si>
  <si>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</si>
  <si>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</si>
  <si>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</si>
  <si>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</si>
  <si>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</si>
  <si>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</si>
  <si>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</si>
  <si>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</si>
  <si>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</si>
  <si>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</si>
  <si>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</si>
  <si>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</si>
  <si>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</si>
  <si>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</si>
  <si>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</si>
  <si>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</si>
  <si>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</si>
  <si>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</si>
  <si>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</si>
  <si>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</si>
  <si>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</si>
  <si>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</si>
  <si>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</si>
  <si>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</si>
  <si>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</si>
  <si>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</si>
  <si>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</si>
  <si>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</si>
  <si>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</si>
  <si>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</si>
  <si>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</si>
  <si>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</si>
  <si>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</si>
  <si>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</si>
  <si>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</si>
  <si>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</si>
  <si>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</si>
  <si>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</si>
  <si>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</si>
  <si>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</si>
  <si>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</si>
  <si>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</si>
  <si>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</si>
  <si>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</si>
  <si>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</si>
  <si>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</si>
  <si>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</si>
  <si>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</si>
  <si>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</si>
  <si>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</si>
  <si>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</si>
  <si>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</si>
  <si>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</si>
  <si>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</si>
  <si>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</si>
  <si>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</si>
  <si>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</si>
  <si>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</si>
  <si>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</si>
  <si>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</si>
  <si>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</si>
  <si>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</si>
  <si>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</si>
  <si>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</si>
  <si>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</si>
  <si>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</si>
  <si>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</si>
  <si>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</si>
  <si>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</si>
  <si>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</si>
  <si>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</si>
  <si>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</si>
  <si>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</si>
  <si>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</si>
  <si>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</si>
  <si>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</si>
  <si>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</si>
  <si>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</si>
  <si>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</si>
  <si>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</si>
  <si>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</si>
  <si>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</si>
  <si>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</si>
  <si>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</si>
  <si>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</si>
  <si>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</si>
  <si>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</si>
  <si>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</si>
  <si>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</si>
  <si>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</si>
  <si>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</si>
  <si>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</si>
  <si>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</si>
  <si>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</si>
  <si>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</si>
  <si>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</si>
  <si>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</si>
  <si>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</si>
  <si>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</si>
  <si>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</si>
  <si>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</si>
  <si>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</si>
  <si>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</si>
  <si>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</si>
  <si>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</si>
  <si>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</si>
  <si>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</si>
  <si>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</si>
  <si>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</si>
  <si>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</si>
  <si>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</si>
  <si>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</si>
  <si>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</si>
  <si>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</si>
  <si>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</si>
  <si>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</si>
  <si>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</si>
  <si>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</si>
  <si>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</si>
  <si>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</si>
  <si>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</si>
  <si>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</si>
  <si>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</si>
  <si>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</si>
  <si>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</si>
  <si>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</si>
  <si>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</si>
  <si>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</si>
  <si>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</si>
  <si>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</si>
  <si>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</si>
  <si>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</si>
  <si>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</si>
  <si>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</si>
  <si>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</si>
  <si>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</si>
  <si>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</si>
  <si>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</si>
  <si>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</si>
  <si>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</si>
  <si>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</si>
  <si>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</si>
  <si>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</si>
  <si>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</si>
  <si>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</si>
  <si>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</si>
  <si>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</si>
  <si>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</si>
  <si>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</si>
  <si>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</si>
  <si>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</si>
  <si>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</si>
  <si>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</si>
  <si>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</si>
  <si>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</si>
  <si>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</si>
  <si>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</si>
  <si>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</si>
  <si>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</si>
  <si>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</si>
  <si>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</si>
  <si>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</si>
  <si>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</si>
  <si>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</si>
  <si>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</si>
  <si>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</si>
  <si>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</si>
  <si>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</si>
  <si>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</si>
  <si>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</si>
  <si>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</si>
  <si>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</si>
  <si>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</si>
  <si>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</si>
  <si>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</si>
  <si>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</si>
  <si>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</si>
  <si>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</si>
  <si>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</si>
  <si>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</si>
  <si>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</si>
  <si>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</si>
  <si>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</si>
  <si>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</si>
  <si>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</si>
  <si>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</si>
  <si>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</si>
  <si>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</si>
  <si>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</si>
  <si>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</si>
  <si>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</si>
  <si>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</si>
  <si>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</si>
  <si>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</si>
  <si>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</si>
  <si>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</si>
  <si>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</si>
  <si>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</si>
  <si>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</si>
  <si>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</si>
  <si>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</si>
  <si>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</si>
  <si>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</si>
  <si>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</si>
  <si>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</si>
  <si>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</si>
  <si>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</si>
  <si>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</si>
  <si>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</si>
  <si>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</si>
  <si>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</si>
  <si>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</si>
  <si>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</si>
  <si>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</si>
  <si>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</si>
  <si>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</si>
  <si>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</si>
  <si>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</si>
  <si>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</si>
  <si>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</si>
  <si>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</si>
  <si>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</si>
  <si>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</si>
  <si>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</si>
  <si>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</si>
  <si>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</si>
  <si>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</si>
  <si>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</si>
  <si>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</si>
  <si>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</si>
  <si>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</si>
  <si>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</si>
  <si>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</si>
  <si>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</si>
  <si>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</si>
  <si>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</si>
  <si>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</si>
  <si>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</si>
  <si>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</si>
  <si>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</si>
  <si>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</si>
  <si>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</si>
  <si>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</si>
  <si>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</si>
  <si>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</si>
  <si>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</si>
  <si>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</si>
  <si>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</si>
  <si>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</si>
  <si>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</si>
  <si>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</si>
  <si>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</si>
  <si>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</si>
  <si>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</si>
  <si>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</si>
  <si>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</si>
  <si>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</si>
  <si>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</si>
  <si>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</si>
  <si>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</si>
  <si>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</si>
  <si>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</si>
  <si>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</si>
  <si>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</si>
  <si>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</si>
  <si>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</si>
  <si>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</si>
  <si>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</si>
  <si>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</si>
  <si>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</si>
  <si>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</si>
  <si>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</si>
  <si>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</si>
  <si>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</si>
  <si>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</si>
  <si>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</si>
  <si>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</si>
  <si>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</si>
  <si>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</si>
  <si>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</si>
  <si>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</si>
  <si>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</si>
  <si>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</si>
  <si>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</si>
  <si>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</si>
  <si>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</si>
  <si>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</si>
  <si>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</si>
  <si>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</si>
  <si>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</si>
  <si>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</si>
  <si>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</si>
  <si>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</si>
  <si>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</si>
  <si>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</si>
  <si>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</si>
  <si>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</si>
  <si>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</si>
  <si>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</si>
  <si>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</si>
  <si>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</si>
  <si>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</si>
  <si>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</si>
  <si>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</si>
  <si>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</si>
  <si>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</si>
  <si>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</si>
  <si>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</si>
  <si>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</si>
  <si>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</si>
  <si>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</si>
  <si>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</si>
  <si>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</si>
  <si>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</si>
  <si>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</si>
  <si>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</si>
  <si>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</si>
  <si>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</si>
  <si>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</si>
  <si>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</si>
  <si>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</si>
  <si>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</si>
  <si>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</si>
  <si>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</si>
  <si>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</si>
  <si>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</si>
  <si>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</si>
  <si>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</si>
  <si>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</si>
  <si>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</si>
  <si>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</si>
  <si>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</si>
  <si>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</si>
  <si>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</si>
  <si>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</si>
  <si>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</si>
  <si>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</si>
  <si>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</si>
  <si>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</si>
  <si>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</si>
  <si>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</si>
  <si>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</si>
  <si>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</si>
  <si>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</si>
  <si>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</si>
  <si>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</si>
  <si>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</si>
  <si>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</si>
  <si>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</si>
  <si>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</si>
  <si>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</si>
  <si>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</si>
  <si>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</si>
  <si>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</si>
  <si>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</si>
  <si>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</si>
  <si>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</si>
  <si>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</si>
  <si>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</si>
  <si>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</si>
  <si>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</si>
  <si>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</si>
  <si>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</si>
  <si>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</si>
  <si>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</si>
  <si>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</si>
  <si>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</si>
  <si>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</si>
  <si>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</si>
  <si>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</si>
  <si>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</si>
  <si>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</si>
  <si>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</si>
  <si>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</si>
  <si>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</si>
  <si>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</si>
  <si>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</si>
  <si>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</si>
  <si>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</si>
  <si>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</si>
  <si>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</si>
  <si>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</si>
  <si>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</si>
  <si>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</si>
  <si>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</si>
  <si>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</si>
  <si>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</si>
  <si>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</si>
  <si>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</si>
  <si>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</si>
  <si>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</si>
  <si>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</si>
  <si>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</si>
  <si>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</si>
  <si>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</si>
  <si>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</si>
  <si>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</si>
  <si>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</si>
  <si>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</si>
  <si>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</si>
  <si>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</si>
  <si>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</si>
  <si>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</si>
  <si>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</si>
  <si>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</si>
  <si>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</si>
  <si>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</si>
  <si>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</si>
  <si>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</si>
  <si>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</si>
  <si>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</si>
  <si>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</si>
  <si>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</si>
  <si>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</si>
  <si>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</si>
  <si>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</si>
  <si>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</si>
  <si>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</si>
  <si>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</si>
  <si>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</si>
  <si>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</si>
  <si>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</si>
  <si>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</si>
  <si>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</si>
  <si>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</si>
  <si>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</si>
  <si>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</si>
  <si>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</si>
  <si>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</si>
  <si>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</si>
  <si>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</si>
  <si>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</si>
  <si>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</si>
  <si>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</si>
  <si>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</si>
  <si>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</si>
  <si>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</si>
  <si>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</si>
  <si>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</si>
  <si>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</si>
  <si>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</si>
  <si>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</si>
  <si>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</si>
  <si>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</si>
  <si>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</si>
  <si>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</si>
  <si>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</si>
  <si>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</si>
  <si>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</si>
  <si>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</si>
  <si>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</si>
  <si>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</si>
  <si>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</si>
  <si>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</si>
  <si>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</si>
  <si>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</si>
  <si>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</si>
  <si>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</si>
  <si>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</si>
  <si>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</si>
  <si>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</si>
  <si>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</si>
  <si>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</si>
  <si>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</si>
  <si>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</si>
  <si>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</si>
  <si>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</si>
  <si>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</si>
  <si>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</si>
  <si>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</si>
  <si>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</si>
  <si>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</si>
  <si>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</si>
  <si>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</si>
  <si>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</si>
  <si>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</si>
  <si>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</si>
  <si>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</si>
  <si>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</si>
  <si>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</si>
  <si>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</si>
  <si>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</si>
  <si>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</si>
  <si>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</si>
  <si>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</si>
  <si>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</si>
  <si>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</si>
  <si>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</si>
  <si>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</si>
  <si>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</si>
  <si>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</si>
  <si>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</si>
  <si>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</si>
  <si>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</si>
  <si>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</si>
  <si>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</si>
  <si>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</si>
  <si>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</si>
  <si>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</si>
  <si>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</si>
  <si>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</si>
  <si>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</si>
  <si>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</si>
  <si>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</si>
  <si>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</si>
  <si>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</si>
  <si>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</si>
  <si>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</si>
  <si>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</si>
  <si>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</si>
  <si>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</si>
  <si>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</si>
  <si>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</si>
  <si>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</si>
  <si>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</si>
  <si>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</si>
  <si>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</si>
  <si>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</si>
  <si>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</si>
  <si>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</si>
  <si>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</si>
  <si>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</si>
  <si>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</si>
  <si>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</si>
  <si>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</si>
  <si>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</si>
  <si>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</si>
  <si>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</si>
  <si>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</si>
  <si>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</si>
  <si>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</si>
  <si>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</si>
  <si>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</si>
  <si>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</si>
  <si>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</si>
  <si>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</si>
  <si>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</si>
  <si>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</si>
  <si>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</si>
  <si>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</si>
  <si>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</si>
  <si>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</si>
  <si>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</si>
  <si>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</si>
  <si>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</si>
  <si>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</si>
  <si>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</si>
  <si>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</si>
  <si>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</si>
  <si>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</si>
  <si>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</si>
  <si>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</si>
  <si>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</si>
  <si>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</si>
  <si>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</si>
  <si>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</si>
  <si>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</si>
  <si>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</si>
  <si>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</si>
  <si>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</si>
  <si>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</si>
  <si>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</si>
  <si>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</si>
  <si>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</si>
  <si>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</si>
  <si>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</si>
  <si>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</si>
  <si>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</si>
  <si>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</si>
  <si>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</si>
  <si>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</si>
  <si>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</si>
  <si>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</si>
  <si>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</si>
  <si>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</si>
  <si>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</si>
  <si>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</si>
  <si>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</si>
  <si>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</si>
  <si>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</si>
  <si>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</si>
  <si>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</si>
  <si>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</si>
  <si>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</si>
  <si>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</si>
  <si>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</si>
  <si>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</si>
  <si>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</si>
  <si>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</si>
  <si>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</si>
  <si>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</si>
  <si>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</si>
  <si>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</si>
  <si>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</si>
  <si>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</si>
  <si>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</si>
  <si>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</si>
  <si>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</si>
  <si>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</si>
  <si>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</si>
  <si>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</si>
  <si>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</si>
  <si>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</si>
  <si>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</si>
  <si>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</si>
  <si>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</si>
  <si>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</si>
  <si>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</si>
  <si>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</si>
  <si>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</si>
  <si>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</si>
  <si>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</si>
  <si>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</si>
  <si>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</si>
  <si>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</si>
  <si>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</si>
  <si>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</si>
  <si>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</si>
  <si>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</si>
  <si>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</si>
  <si>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</si>
  <si>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</si>
  <si>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</si>
  <si>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</si>
  <si>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</si>
  <si>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</si>
  <si>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</si>
  <si>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</si>
  <si>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</si>
  <si>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</si>
  <si>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</si>
  <si>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</si>
  <si>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</si>
  <si>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</si>
  <si>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</si>
  <si>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</si>
  <si>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</si>
  <si>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</si>
  <si>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</si>
  <si>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</si>
  <si>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</si>
  <si>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</si>
  <si>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</si>
  <si>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</si>
  <si>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</si>
  <si>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</si>
  <si>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</si>
  <si>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</si>
  <si>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</si>
  <si>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</si>
  <si>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</si>
  <si>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</si>
  <si>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</si>
  <si>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</si>
  <si>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</si>
  <si>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</si>
  <si>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</si>
  <si>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</si>
  <si>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</si>
  <si>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</si>
  <si>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</si>
  <si>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</si>
  <si>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</si>
  <si>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</si>
  <si>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</si>
  <si>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</si>
  <si>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</si>
  <si>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</si>
  <si>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</si>
  <si>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</si>
  <si>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</si>
  <si>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</si>
  <si>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</si>
  <si>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</si>
  <si>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</si>
  <si>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</si>
  <si>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</si>
  <si>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</si>
  <si>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</si>
  <si>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</si>
  <si>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</si>
  <si>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</si>
  <si>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</si>
  <si>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</si>
  <si>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</si>
  <si>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</si>
  <si>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</si>
  <si>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</si>
  <si>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</si>
  <si>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</si>
  <si>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</si>
  <si>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</si>
  <si>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</si>
  <si>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</si>
  <si>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</si>
  <si>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</si>
  <si>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</si>
  <si>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</si>
  <si>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</si>
  <si>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</si>
  <si>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</si>
  <si>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</si>
  <si>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</si>
  <si>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</si>
  <si>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</si>
  <si>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</si>
  <si>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</si>
  <si>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</si>
  <si>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</si>
  <si>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</si>
  <si>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</si>
  <si>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</si>
  <si>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</si>
  <si>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</si>
  <si>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</si>
  <si>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</si>
  <si>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</si>
  <si>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</si>
  <si>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</si>
  <si>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</si>
  <si>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</si>
  <si>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</si>
  <si>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</si>
  <si>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</si>
  <si>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</si>
  <si>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</si>
  <si>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</si>
  <si>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</si>
  <si>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</si>
  <si>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</si>
  <si>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</si>
  <si>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</si>
  <si>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</si>
  <si>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</si>
  <si>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</si>
  <si>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</si>
  <si>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</si>
  <si>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</si>
  <si>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</si>
  <si>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</si>
  <si>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</si>
  <si>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</si>
  <si>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</si>
  <si>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</si>
  <si>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</si>
  <si>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</si>
  <si>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</si>
  <si>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</si>
  <si>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</si>
  <si>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</si>
  <si>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</si>
  <si>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</si>
  <si>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</si>
  <si>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</si>
  <si>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</si>
  <si>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</si>
  <si>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</si>
  <si>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</si>
  <si>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</si>
  <si>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</si>
  <si>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</si>
  <si>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</si>
  <si>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</si>
  <si>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</si>
  <si>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</si>
  <si>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</si>
  <si>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</si>
  <si>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</si>
  <si>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</si>
  <si>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</si>
  <si>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</si>
  <si>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</si>
  <si>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</si>
  <si>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</si>
  <si>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</si>
  <si>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</si>
  <si>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</si>
  <si>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</si>
  <si>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</si>
  <si>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</si>
  <si>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</si>
  <si>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</si>
  <si>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</si>
  <si>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</si>
  <si>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</si>
  <si>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</si>
  <si>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</si>
  <si>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</si>
  <si>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</si>
  <si>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</si>
  <si>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</si>
  <si>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</si>
  <si>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</si>
  <si>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</si>
  <si>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</si>
  <si>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</si>
  <si>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</si>
  <si>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</si>
  <si>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</si>
  <si>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</si>
  <si>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</si>
  <si>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</si>
  <si>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</si>
  <si>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</si>
  <si>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</si>
  <si>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</si>
  <si>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</si>
  <si>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</si>
  <si>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</si>
  <si>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</si>
  <si>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</si>
  <si>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</si>
  <si>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</si>
  <si>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</si>
  <si>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</si>
  <si>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</si>
  <si>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</si>
  <si>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</si>
  <si>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</si>
  <si>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</si>
  <si>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</si>
  <si>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</si>
  <si>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</si>
  <si>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</si>
  <si>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</si>
  <si>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</si>
  <si>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</si>
  <si>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</si>
  <si>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</si>
  <si>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</si>
  <si>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</si>
  <si>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</si>
  <si>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</si>
  <si>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</si>
  <si>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</si>
  <si>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</si>
  <si>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</si>
  <si>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</si>
  <si>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</si>
  <si>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</si>
  <si>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</si>
  <si>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</si>
  <si>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</si>
  <si>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</si>
  <si>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</si>
  <si>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</si>
  <si>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</si>
  <si>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</si>
  <si>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</si>
  <si>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</si>
  <si>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</si>
  <si>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</si>
  <si>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</si>
  <si>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</si>
  <si>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</si>
  <si>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</si>
  <si>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</si>
  <si>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</si>
  <si>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</si>
  <si>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</si>
  <si>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</si>
  <si>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</si>
  <si>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</si>
  <si>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</si>
  <si>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</si>
  <si>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</si>
  <si>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</si>
  <si>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</si>
  <si>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</si>
  <si>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</si>
  <si>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</si>
  <si>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</si>
  <si>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</si>
  <si>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</si>
  <si>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</si>
  <si>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</si>
  <si>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</si>
  <si>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</si>
  <si>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</si>
  <si>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</si>
  <si>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</si>
  <si>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</si>
  <si>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</si>
  <si>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</si>
  <si>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</si>
  <si>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</si>
  <si>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</si>
  <si>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</si>
  <si>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</si>
  <si>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</si>
  <si>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</si>
  <si>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</si>
  <si>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</si>
  <si>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</si>
  <si>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</si>
  <si>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</si>
  <si>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</si>
  <si>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</si>
  <si>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</si>
  <si>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</si>
  <si>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</si>
  <si>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</si>
  <si>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</si>
  <si>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</si>
  <si>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</si>
  <si>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</si>
  <si>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</si>
  <si>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</si>
  <si>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</si>
  <si>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</si>
  <si>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</si>
  <si>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</si>
  <si>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</si>
  <si>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</si>
  <si>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</si>
  <si>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</si>
  <si>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</si>
  <si>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</si>
  <si>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</si>
  <si>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</si>
  <si>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</si>
  <si>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</si>
  <si>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</si>
  <si>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</si>
  <si>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</si>
  <si>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</si>
  <si>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</si>
  <si>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</si>
  <si>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</si>
  <si>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</si>
  <si>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</si>
  <si>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</si>
  <si>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</si>
  <si>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</si>
  <si>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</si>
  <si>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</si>
  <si>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</si>
  <si>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</si>
  <si>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</si>
  <si>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</si>
  <si>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</si>
  <si>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</si>
  <si>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</si>
  <si>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</si>
  <si>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</si>
  <si>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</si>
  <si>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</si>
  <si>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</si>
  <si>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</si>
  <si>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</si>
  <si>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</si>
  <si>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</si>
  <si>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</si>
  <si>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</si>
  <si>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</si>
  <si>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</si>
  <si>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</si>
  <si>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</si>
  <si>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</si>
  <si>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</si>
  <si>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</si>
  <si>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</si>
  <si>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</si>
  <si>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</si>
  <si>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</si>
  <si>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</si>
  <si>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</si>
  <si>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</si>
  <si>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</si>
  <si>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</si>
  <si>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</si>
  <si>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</si>
  <si>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</si>
  <si>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</si>
  <si>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</si>
  <si>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</si>
  <si>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</si>
  <si>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</si>
  <si>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</si>
  <si>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</si>
  <si>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</si>
  <si>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</si>
  <si>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</si>
  <si>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</si>
  <si>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</si>
  <si>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</si>
  <si>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</si>
  <si>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</si>
  <si>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</si>
  <si>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</si>
  <si>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</si>
  <si>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</si>
  <si>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</si>
  <si>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</si>
  <si>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</si>
  <si>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</si>
  <si>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</si>
  <si>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</si>
  <si>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</si>
  <si>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</si>
  <si>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</si>
  <si>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</si>
  <si>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</si>
  <si>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</si>
  <si>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</si>
  <si>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</si>
  <si>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</si>
  <si>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</si>
  <si>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</si>
  <si>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</si>
  <si>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</si>
  <si>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</si>
  <si>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</si>
  <si>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</si>
  <si>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</si>
  <si>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</si>
  <si>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</si>
  <si>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</si>
  <si>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</si>
  <si>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</si>
  <si>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</si>
  <si>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</si>
  <si>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</si>
  <si>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</si>
  <si>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</si>
  <si>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</si>
  <si>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</si>
  <si>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</si>
  <si>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</si>
  <si>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</si>
  <si>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</si>
  <si>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</si>
  <si>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</si>
  <si>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</si>
  <si>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</si>
  <si>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</si>
  <si>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</si>
  <si>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</si>
  <si>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</si>
  <si>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</si>
  <si>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</si>
  <si>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</si>
  <si>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</si>
  <si>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</si>
  <si>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</si>
  <si>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</si>
  <si>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</si>
  <si>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</si>
  <si>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</si>
  <si>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</si>
  <si>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</si>
  <si>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</si>
  <si>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</si>
  <si>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</si>
  <si>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</si>
  <si>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</si>
  <si>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</si>
  <si>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</si>
  <si>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</si>
  <si>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</si>
  <si>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</si>
  <si>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</si>
  <si>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</si>
  <si>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</si>
  <si>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</si>
  <si>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</si>
  <si>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</si>
  <si>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</si>
  <si>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</si>
  <si>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</si>
  <si>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</si>
  <si>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</si>
  <si>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</si>
  <si>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</si>
  <si>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</si>
  <si>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</si>
  <si>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</si>
  <si>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</si>
  <si>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</si>
  <si>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</si>
  <si>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</si>
  <si>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</si>
  <si>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</si>
  <si>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</si>
  <si>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</si>
  <si>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</si>
  <si>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</si>
  <si>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</si>
  <si>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</si>
  <si>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</si>
  <si>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</si>
  <si>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</si>
  <si>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</si>
  <si>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</si>
  <si>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</si>
  <si>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</si>
  <si>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</si>
  <si>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</si>
  <si>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</si>
  <si>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</si>
  <si>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</si>
  <si>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</si>
  <si>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</si>
  <si>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</si>
  <si>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</si>
  <si>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</si>
  <si>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</si>
  <si>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</si>
  <si>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</si>
  <si>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</si>
  <si>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</si>
  <si>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</si>
  <si>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</si>
  <si>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</si>
  <si>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</si>
  <si>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</si>
  <si>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</si>
  <si>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</si>
  <si>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</si>
  <si>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</si>
  <si>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</si>
  <si>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</si>
  <si>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</si>
  <si>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</si>
  <si>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</si>
  <si>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</si>
  <si>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</si>
  <si>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</si>
  <si>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</si>
  <si>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</si>
  <si>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</si>
  <si>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</si>
  <si>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</si>
  <si>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</si>
  <si>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</si>
  <si>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</si>
  <si>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</si>
  <si>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</si>
  <si>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</si>
  <si>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</si>
  <si>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</si>
  <si>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</si>
  <si>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</si>
  <si>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</si>
  <si>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</si>
  <si>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</si>
  <si>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</si>
  <si>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</si>
  <si>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</si>
  <si>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</si>
  <si>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</si>
  <si>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</si>
  <si>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</si>
  <si>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</si>
  <si>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</si>
  <si>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</si>
  <si>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</si>
  <si>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</si>
  <si>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</si>
  <si>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</si>
  <si>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</si>
  <si>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</si>
  <si>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</si>
  <si>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</si>
  <si>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</si>
  <si>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</si>
  <si>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</si>
  <si>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</si>
  <si>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</si>
  <si>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</si>
  <si>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</si>
  <si>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</si>
  <si>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</si>
  <si>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</si>
  <si>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</si>
  <si>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</si>
  <si>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</si>
  <si>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</si>
  <si>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</si>
  <si>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</si>
  <si>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</si>
  <si>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</si>
  <si>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</si>
  <si>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</si>
  <si>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</si>
  <si>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</si>
  <si>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</si>
  <si>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</si>
  <si>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</si>
  <si>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</si>
  <si>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</si>
  <si>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</si>
  <si>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</si>
  <si>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</si>
  <si>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</si>
  <si>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</si>
  <si>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</si>
  <si>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</si>
  <si>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</si>
  <si>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</si>
  <si>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</si>
  <si>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</si>
  <si>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</si>
  <si>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</si>
  <si>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</si>
  <si>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</si>
  <si>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</si>
  <si>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</si>
  <si>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</si>
  <si>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</si>
  <si>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</si>
  <si>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</si>
  <si>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</si>
  <si>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</si>
  <si>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</si>
  <si>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</si>
  <si>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</si>
  <si>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</si>
  <si>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</si>
  <si>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</si>
  <si>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</si>
  <si>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</si>
  <si>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</si>
  <si>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</si>
  <si>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</si>
  <si>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</si>
  <si>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</si>
  <si>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</si>
  <si>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</si>
  <si>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</si>
  <si>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</si>
  <si>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</si>
  <si>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</si>
  <si>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</si>
  <si>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</si>
  <si>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</si>
  <si>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</si>
  <si>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</si>
  <si>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</si>
  <si>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</si>
  <si>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</si>
  <si>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</si>
  <si>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</si>
  <si>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</si>
  <si>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</si>
  <si>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</si>
  <si>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</si>
  <si>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</si>
  <si>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</si>
  <si>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</si>
  <si>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</si>
  <si>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</si>
  <si>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</si>
  <si>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</si>
  <si>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</si>
  <si>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</si>
  <si>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</si>
  <si>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</si>
  <si>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</si>
  <si>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</si>
  <si>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</si>
  <si>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</si>
  <si>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</si>
  <si>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</si>
  <si>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</si>
  <si>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</si>
  <si>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</si>
  <si>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</si>
  <si>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</si>
  <si>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</si>
  <si>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</si>
  <si>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</si>
  <si>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</si>
  <si>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</si>
  <si>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</si>
  <si>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</si>
  <si>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</si>
  <si>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</si>
  <si>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</si>
  <si>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</si>
  <si>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</si>
  <si>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</si>
  <si>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</si>
  <si>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</si>
  <si>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</si>
  <si>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</si>
  <si>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</si>
  <si>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</si>
  <si>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</si>
  <si>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</si>
  <si>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</si>
  <si>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</si>
  <si>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</si>
  <si>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</si>
  <si>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</si>
  <si>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</si>
  <si>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</si>
  <si>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</si>
  <si>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</si>
  <si>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</si>
  <si>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</si>
  <si>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</si>
  <si>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</si>
  <si>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</si>
  <si>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</si>
  <si>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</si>
  <si>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</si>
  <si>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</si>
  <si>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</si>
  <si>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</si>
  <si>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</si>
  <si>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</si>
  <si>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</si>
  <si>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</si>
  <si>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</si>
  <si>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</si>
  <si>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</si>
  <si>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</si>
  <si>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</si>
  <si>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</si>
  <si>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</si>
  <si>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</si>
  <si>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</si>
  <si>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</si>
  <si>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</si>
  <si>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</si>
  <si>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</si>
  <si>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</si>
  <si>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</si>
  <si>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</si>
  <si>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</si>
  <si>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</si>
  <si>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</si>
  <si>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</si>
  <si>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</si>
  <si>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</si>
  <si>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</si>
  <si>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</si>
  <si>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</si>
  <si>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</si>
  <si>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</si>
  <si>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</si>
  <si>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</si>
  <si>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</si>
  <si>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</si>
  <si>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</si>
  <si>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</si>
  <si>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</si>
  <si>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</si>
  <si>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</si>
  <si>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</si>
  <si>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</si>
  <si>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</si>
  <si>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</si>
  <si>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</si>
  <si>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</si>
  <si>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</si>
  <si>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</si>
  <si>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</si>
  <si>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</si>
  <si>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</si>
  <si>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</si>
  <si>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</si>
  <si>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</si>
  <si>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</si>
  <si>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</si>
  <si>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</si>
  <si>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</si>
  <si>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</si>
  <si>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</si>
  <si>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</si>
  <si>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</si>
  <si>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</si>
  <si>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</si>
  <si>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</si>
  <si>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</si>
  <si>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</si>
  <si>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</si>
  <si>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</si>
  <si>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</si>
  <si>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</si>
  <si>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</si>
  <si>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</si>
  <si>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</si>
  <si>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</si>
  <si>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</si>
  <si>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</si>
  <si>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</si>
  <si>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</si>
  <si>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</si>
  <si>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</si>
  <si>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</si>
  <si>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</si>
  <si>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</si>
  <si>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</si>
  <si>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</si>
  <si>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</si>
  <si>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</si>
  <si>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</si>
  <si>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</si>
  <si>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</si>
  <si>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</si>
  <si>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</si>
  <si>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</si>
  <si>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</si>
  <si>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</si>
  <si>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</si>
  <si>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</si>
  <si>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</si>
  <si>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</si>
  <si>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</si>
  <si>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</si>
  <si>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</si>
  <si>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</si>
  <si>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</si>
  <si>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</si>
  <si>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</si>
  <si>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</si>
  <si>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</si>
  <si>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</si>
  <si>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</si>
  <si>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</si>
  <si>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</si>
  <si>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</si>
  <si>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</si>
  <si>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</si>
  <si>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</si>
  <si>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</si>
  <si>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</si>
  <si>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</si>
  <si>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</si>
  <si>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</si>
  <si>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</si>
  <si>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</si>
  <si>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</si>
  <si>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</si>
  <si>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</si>
  <si>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</si>
  <si>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</si>
  <si>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</si>
  <si>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</si>
  <si>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</si>
  <si>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</si>
  <si>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</si>
  <si>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</si>
  <si>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</si>
  <si>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</si>
  <si>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</si>
  <si>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</si>
  <si>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</si>
  <si>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</si>
  <si>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</si>
  <si>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</si>
  <si>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</si>
  <si>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</si>
  <si>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</si>
  <si>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</si>
  <si>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</si>
  <si>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</si>
  <si>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</si>
  <si>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</si>
  <si>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</si>
  <si>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</si>
  <si>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</si>
  <si>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</si>
  <si>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</si>
  <si>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</si>
  <si>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</si>
  <si>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</si>
  <si>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</si>
  <si>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</si>
  <si>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</si>
  <si>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</si>
  <si>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</si>
  <si>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</si>
  <si>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</si>
  <si>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</si>
  <si>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</si>
  <si>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</si>
  <si>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</si>
  <si>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</si>
  <si>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</si>
  <si>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</si>
  <si>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</si>
  <si>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</si>
  <si>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</si>
  <si>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</si>
  <si>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</si>
  <si>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</si>
  <si>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</si>
  <si>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</si>
  <si>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</si>
  <si>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</si>
  <si>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</si>
  <si>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</si>
  <si>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</si>
  <si>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</si>
  <si>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</si>
  <si>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</si>
  <si>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</si>
  <si>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</si>
  <si>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</si>
  <si>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</si>
  <si>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</si>
  <si>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</si>
  <si>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</si>
  <si>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</si>
  <si>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</si>
  <si>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</si>
  <si>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</si>
  <si>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</si>
  <si>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</si>
  <si>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</si>
  <si>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</si>
  <si>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</si>
  <si>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</si>
  <si>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</si>
  <si>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</si>
  <si>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</si>
  <si>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</si>
  <si>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</si>
  <si>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</si>
  <si>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</si>
  <si>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</si>
  <si>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</si>
  <si>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</si>
  <si>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</si>
  <si>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</si>
  <si>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</si>
  <si>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</si>
  <si>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</si>
  <si>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</si>
  <si>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</si>
  <si>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</si>
  <si>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</si>
  <si>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</si>
  <si>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</si>
  <si>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</si>
  <si>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</si>
  <si>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</si>
  <si>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</si>
  <si>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</si>
  <si>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</si>
  <si>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</si>
  <si>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</si>
  <si>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</si>
  <si>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</si>
  <si>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</si>
  <si>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</si>
  <si>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</si>
  <si>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</si>
  <si>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</si>
  <si>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</si>
  <si>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</si>
  <si>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</si>
  <si>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</si>
  <si>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</si>
  <si>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</si>
  <si>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</si>
  <si>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</si>
  <si>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</si>
  <si>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</si>
  <si>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</si>
  <si>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</si>
  <si>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</si>
  <si>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</si>
  <si>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</si>
  <si>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</si>
  <si>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</si>
  <si>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</si>
  <si>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</si>
  <si>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</si>
  <si>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</si>
  <si>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</si>
  <si>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</si>
  <si>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</si>
  <si>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</si>
  <si>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</si>
  <si>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</si>
  <si>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</si>
  <si>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</si>
  <si>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</si>
  <si>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</si>
  <si>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</si>
  <si>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</si>
  <si>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</si>
  <si>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</si>
  <si>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</si>
  <si>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</si>
  <si>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</si>
  <si>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</si>
  <si>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</si>
  <si>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</si>
  <si>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</si>
  <si>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</si>
  <si>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</si>
  <si>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</si>
  <si>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</si>
  <si>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</si>
  <si>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</si>
  <si>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</si>
  <si>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</si>
  <si>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</si>
  <si>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</si>
  <si>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</si>
  <si>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</si>
  <si>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</si>
  <si>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</si>
  <si>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</si>
  <si>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</si>
  <si>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</si>
  <si>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</si>
  <si>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</si>
  <si>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</si>
  <si>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</si>
  <si>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</si>
  <si>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</si>
  <si>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</si>
  <si>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</si>
  <si>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</si>
  <si>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</si>
  <si>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</si>
  <si>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</si>
  <si>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</si>
  <si>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</si>
  <si>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</si>
  <si>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</si>
  <si>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</si>
  <si>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</si>
  <si>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</si>
  <si>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</si>
  <si>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</si>
  <si>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</si>
  <si>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</si>
  <si>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</si>
  <si>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</si>
  <si>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</si>
  <si>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</si>
  <si>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</si>
  <si>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</si>
  <si>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</si>
  <si>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</si>
  <si>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</si>
  <si>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</si>
  <si>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</si>
  <si>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</si>
  <si>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</si>
  <si>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</si>
  <si>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</si>
  <si>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</si>
  <si>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</si>
  <si>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</si>
  <si>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</si>
  <si>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</si>
  <si>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</si>
  <si>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</si>
  <si>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</si>
  <si>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</si>
  <si>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</si>
  <si>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</si>
  <si>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</si>
  <si>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</si>
  <si>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</si>
  <si>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</si>
  <si>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</si>
  <si>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</si>
  <si>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</si>
  <si>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</si>
  <si>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</si>
  <si>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</si>
  <si>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</si>
  <si>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</si>
  <si>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</si>
  <si>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</si>
  <si>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</si>
  <si>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</si>
  <si>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</si>
  <si>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</si>
  <si>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</si>
  <si>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</si>
  <si>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</si>
  <si>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</si>
  <si>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</si>
  <si>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</si>
  <si>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</si>
  <si>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</si>
  <si>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</si>
  <si>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</si>
  <si>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</si>
  <si>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</si>
  <si>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</si>
  <si>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</si>
  <si>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</si>
  <si>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</si>
  <si>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</si>
  <si>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</si>
  <si>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</si>
  <si>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</si>
  <si>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</si>
  <si>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</si>
  <si>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</si>
  <si>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</si>
  <si>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</si>
  <si>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</si>
  <si>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</si>
  <si>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</si>
  <si>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</si>
  <si>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</si>
  <si>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</si>
  <si>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</si>
  <si>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</si>
  <si>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</si>
  <si>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</si>
  <si>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</si>
  <si>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</si>
  <si>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</si>
  <si>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</si>
  <si>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</si>
  <si>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</si>
  <si>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</si>
  <si>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</si>
  <si>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</si>
  <si>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</si>
  <si>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</si>
  <si>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</si>
  <si>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</si>
  <si>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</si>
  <si>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</si>
  <si>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</si>
  <si>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</si>
  <si>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</si>
  <si>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</si>
  <si>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</si>
  <si>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</si>
  <si>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</si>
  <si>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</si>
  <si>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</si>
  <si>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</si>
  <si>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</si>
  <si>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</si>
  <si>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</si>
  <si>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</si>
  <si>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</si>
  <si>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</si>
  <si>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</si>
  <si>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</si>
  <si>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</si>
  <si>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</si>
  <si>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</si>
  <si>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</si>
  <si>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</si>
  <si>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</si>
  <si>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</si>
  <si>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</si>
  <si>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</si>
  <si>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</si>
  <si>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</si>
  <si>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</si>
  <si>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</si>
  <si>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</si>
  <si>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</si>
  <si>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</si>
  <si>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</si>
  <si>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</si>
  <si>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</si>
  <si>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</si>
  <si>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</si>
  <si>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</si>
  <si>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</si>
  <si>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</si>
  <si>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</si>
  <si>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</si>
  <si>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</si>
  <si>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</si>
  <si>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</si>
  <si>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</si>
  <si>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</si>
  <si>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</si>
  <si>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</si>
  <si>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</si>
  <si>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</si>
  <si>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</si>
  <si>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</si>
  <si>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</si>
  <si>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</si>
  <si>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</si>
  <si>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</si>
  <si>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</si>
  <si>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</si>
  <si>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</si>
  <si>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</si>
  <si>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</si>
  <si>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</si>
  <si>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</si>
  <si>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</si>
  <si>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</si>
  <si>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</si>
  <si>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</si>
  <si>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</si>
  <si>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</si>
  <si>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</si>
  <si>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</si>
  <si>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</si>
  <si>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</si>
  <si>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</si>
  <si>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</si>
  <si>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</si>
  <si>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</si>
  <si>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</si>
  <si>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</si>
  <si>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</si>
  <si>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</si>
  <si>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</si>
  <si>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</si>
  <si>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</si>
  <si>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</si>
  <si>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</si>
  <si>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</si>
  <si>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</si>
  <si>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</si>
  <si>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</si>
  <si>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</si>
  <si>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</si>
  <si>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</si>
  <si>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</si>
  <si>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</si>
  <si>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</si>
  <si>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</si>
  <si>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</si>
  <si>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</si>
  <si>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</si>
  <si>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</si>
  <si>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</si>
  <si>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</si>
  <si>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</si>
  <si>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</si>
  <si>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</si>
  <si>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</si>
  <si>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</si>
  <si>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</si>
  <si>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</si>
  <si>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</si>
  <si>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</si>
  <si>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</si>
  <si>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</si>
  <si>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</si>
  <si>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</si>
  <si>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</si>
  <si>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</si>
  <si>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</si>
  <si>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</si>
  <si>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</si>
  <si>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</si>
  <si>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</si>
  <si>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</si>
  <si>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</si>
  <si>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</si>
  <si>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</si>
  <si>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</si>
  <si>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</si>
  <si>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</si>
  <si>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</si>
  <si>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</si>
  <si>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</si>
  <si>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</si>
  <si>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</si>
  <si>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</si>
  <si>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</si>
  <si>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</si>
  <si>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</si>
  <si>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</si>
  <si>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</si>
  <si>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</si>
  <si>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</si>
  <si>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</si>
  <si>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</si>
  <si>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</si>
  <si>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</si>
  <si>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</si>
  <si>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</si>
  <si>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</si>
  <si>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</si>
  <si>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</si>
  <si>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</si>
  <si>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</si>
  <si>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</si>
  <si>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</si>
  <si>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</si>
  <si>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</si>
  <si>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</si>
  <si>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</si>
  <si>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</si>
  <si>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</si>
  <si>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</si>
  <si>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</si>
  <si>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</si>
  <si>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</si>
  <si>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</si>
  <si>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</si>
  <si>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</si>
  <si>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</si>
  <si>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</si>
  <si>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</si>
  <si>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</si>
  <si>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</si>
  <si>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</si>
  <si>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</si>
  <si>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</si>
  <si>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</si>
  <si>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</si>
  <si>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</si>
  <si>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</si>
  <si>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</si>
  <si>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</si>
  <si>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</si>
  <si>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</si>
  <si>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</si>
  <si>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</si>
  <si>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</si>
  <si>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</si>
  <si>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</si>
  <si>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</si>
  <si>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</si>
  <si>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</si>
  <si>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</si>
  <si>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</si>
  <si>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</si>
  <si>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</si>
  <si>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</si>
  <si>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</si>
  <si>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</si>
  <si>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</si>
  <si>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</si>
  <si>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</si>
  <si>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</si>
  <si>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</si>
  <si>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</si>
  <si>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</si>
  <si>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</si>
  <si>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</si>
  <si>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</si>
  <si>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</si>
  <si>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</si>
  <si>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</si>
  <si>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</si>
  <si>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</si>
  <si>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</si>
  <si>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</si>
  <si>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</si>
  <si>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</si>
  <si>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</si>
  <si>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</si>
  <si>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</si>
  <si>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</si>
  <si>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</si>
  <si>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</si>
  <si>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</si>
  <si>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</si>
  <si>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</si>
  <si>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</si>
  <si>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</si>
  <si>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</si>
  <si>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</si>
  <si>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</si>
  <si>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</si>
  <si>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</si>
  <si>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</si>
  <si>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</si>
  <si>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</si>
  <si>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</si>
  <si>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</si>
  <si>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</si>
  <si>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</si>
  <si>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</si>
  <si>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</si>
  <si>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</si>
  <si>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</si>
  <si>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</si>
  <si>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</si>
  <si>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</si>
  <si>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</si>
  <si>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</si>
  <si>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</si>
  <si>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</si>
  <si>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</si>
  <si>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</si>
  <si>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</si>
  <si>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</si>
  <si>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</si>
  <si>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</si>
  <si>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</si>
  <si>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</si>
  <si>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</si>
  <si>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</si>
  <si>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</si>
  <si>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</si>
  <si>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</si>
  <si>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</si>
  <si>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</si>
  <si>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</si>
  <si>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</si>
  <si>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</si>
  <si>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</si>
  <si>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</si>
  <si>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</si>
  <si>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</si>
  <si>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</si>
  <si>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</si>
  <si>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</si>
  <si>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</si>
  <si>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</si>
  <si>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</si>
  <si>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</si>
  <si>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</si>
  <si>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</si>
  <si>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</si>
  <si>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</si>
  <si>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</si>
  <si>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</si>
  <si>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</si>
  <si>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</si>
  <si>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</si>
  <si>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</si>
  <si>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</si>
  <si>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</si>
  <si>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</si>
  <si>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</si>
  <si>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</si>
  <si>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</si>
  <si>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</si>
  <si>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</si>
  <si>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</si>
  <si>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</si>
  <si>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</si>
  <si>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</si>
  <si>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</si>
  <si>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</si>
  <si>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</si>
  <si>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</si>
  <si>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</si>
  <si>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</si>
  <si>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</si>
  <si>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</si>
  <si>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</si>
  <si>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</si>
  <si>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</si>
  <si>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</si>
  <si>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</si>
  <si>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</si>
  <si>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</si>
  <si>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</si>
  <si>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</si>
  <si>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</si>
  <si>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</si>
  <si>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</si>
  <si>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</si>
  <si>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</si>
  <si>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</si>
  <si>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</si>
  <si>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</si>
  <si>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</si>
  <si>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</si>
  <si>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</si>
  <si>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</si>
  <si>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</si>
  <si>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</si>
  <si>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</si>
  <si>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</si>
  <si>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</si>
  <si>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</si>
  <si>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</si>
  <si>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</si>
  <si>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</si>
  <si>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</si>
  <si>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</si>
  <si>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</si>
  <si>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</si>
  <si>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</si>
  <si>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</si>
  <si>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</si>
  <si>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</si>
  <si>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</si>
  <si>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</si>
  <si>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</si>
  <si>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</si>
  <si>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</si>
  <si>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</si>
  <si>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</si>
  <si>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</si>
  <si>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</si>
  <si>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</si>
  <si>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</si>
  <si>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</si>
  <si>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</si>
  <si>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</si>
  <si>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</si>
  <si>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</si>
  <si>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</si>
  <si>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</si>
  <si>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</si>
  <si>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</si>
  <si>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</si>
  <si>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</si>
  <si>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</si>
  <si>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</si>
  <si>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</si>
  <si>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</si>
  <si>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</si>
  <si>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</si>
  <si>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</si>
  <si>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</si>
  <si>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</si>
  <si>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</si>
  <si>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</si>
  <si>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</si>
  <si>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</si>
  <si>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</si>
  <si>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</si>
  <si>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</si>
  <si>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</si>
  <si>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</si>
  <si>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</si>
  <si>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</si>
  <si>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</si>
  <si>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</si>
  <si>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</si>
  <si>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</si>
  <si>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</si>
  <si>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</si>
  <si>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</si>
  <si>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</si>
  <si>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</si>
  <si>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</si>
  <si>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</si>
  <si>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</si>
  <si>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</si>
  <si>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</si>
  <si>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</si>
  <si>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</si>
  <si>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</si>
  <si>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</si>
  <si>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</si>
  <si>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</si>
  <si>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</si>
  <si>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</si>
  <si>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</si>
  <si>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</si>
  <si>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</si>
  <si>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</si>
  <si>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</si>
  <si>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</si>
  <si>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</si>
  <si>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</si>
  <si>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</si>
  <si>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</si>
  <si>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</si>
  <si>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</si>
  <si>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</si>
  <si>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</si>
  <si>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</si>
  <si>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</si>
  <si>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</si>
  <si>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</si>
  <si>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</si>
  <si>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</si>
  <si>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</si>
  <si>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</si>
  <si>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</si>
  <si>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</si>
  <si>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</si>
  <si>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</si>
  <si>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</si>
  <si>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</si>
  <si>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</si>
  <si>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</si>
  <si>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</si>
  <si>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</si>
  <si>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</si>
  <si>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</si>
  <si>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</si>
  <si>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</si>
  <si>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</si>
  <si>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</si>
  <si>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</si>
  <si>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</si>
  <si>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</si>
  <si>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</si>
  <si>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</si>
  <si>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</si>
  <si>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</si>
  <si>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</si>
  <si>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</si>
  <si>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</si>
  <si>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</si>
  <si>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</si>
  <si>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</si>
  <si>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</si>
  <si>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</si>
  <si>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</si>
  <si>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</si>
  <si>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</si>
  <si>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</si>
  <si>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</si>
  <si>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</si>
  <si>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</si>
  <si>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</si>
  <si>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</si>
  <si>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</si>
  <si>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</si>
  <si>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</si>
  <si>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</si>
  <si>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</si>
  <si>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</si>
  <si>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</si>
  <si>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</si>
  <si>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</si>
  <si>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</si>
  <si>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</si>
  <si>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</si>
  <si>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</si>
  <si>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</si>
  <si>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</si>
  <si>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</si>
  <si>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</si>
  <si>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</si>
  <si>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</si>
  <si>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</si>
  <si>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</si>
  <si>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</si>
  <si>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</si>
  <si>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</si>
  <si>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</si>
  <si>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</si>
  <si>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</si>
  <si>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</si>
  <si>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</si>
  <si>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</si>
  <si>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</si>
  <si>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</si>
  <si>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</si>
  <si>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</si>
  <si>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</si>
  <si>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</si>
  <si>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</si>
  <si>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</si>
  <si>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</si>
  <si>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</si>
  <si>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</si>
  <si>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</si>
  <si>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</si>
  <si>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</si>
  <si>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</si>
  <si>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</si>
  <si>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</si>
  <si>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</si>
  <si>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</si>
  <si>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</si>
  <si>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</si>
  <si>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</si>
  <si>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</si>
  <si>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</si>
  <si>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</si>
  <si>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</si>
  <si>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</si>
  <si>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</si>
  <si>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</si>
  <si>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</si>
  <si>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</si>
  <si>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</si>
  <si>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</si>
  <si>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</si>
  <si>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</si>
  <si>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</si>
  <si>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</si>
  <si>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</si>
  <si>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</si>
  <si>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</si>
  <si>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</si>
  <si>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</si>
  <si>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</si>
  <si>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</si>
  <si>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</si>
  <si>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</si>
  <si>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</si>
  <si>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</si>
  <si>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</si>
  <si>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</si>
  <si>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</si>
  <si>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</si>
  <si>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</si>
  <si>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</si>
  <si>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</si>
  <si>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</si>
  <si>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</si>
  <si>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</si>
  <si>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</si>
  <si>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</si>
  <si>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</si>
  <si>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</si>
  <si>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</si>
  <si>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</si>
  <si>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</si>
  <si>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</si>
  <si>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</si>
  <si>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</si>
  <si>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</si>
  <si>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</si>
  <si>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</si>
  <si>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</si>
  <si>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</si>
  <si>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</si>
  <si>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</si>
  <si>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</si>
  <si>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</si>
  <si>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</si>
  <si>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</si>
  <si>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</si>
  <si>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</si>
  <si>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</si>
  <si>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</si>
  <si>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</si>
  <si>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</si>
  <si>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</si>
  <si>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</si>
  <si>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</si>
  <si>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</si>
  <si>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</si>
  <si>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</si>
  <si>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</si>
  <si>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</si>
  <si>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</si>
  <si>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</si>
  <si>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</si>
  <si>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</si>
  <si>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</si>
  <si>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</si>
  <si>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</si>
  <si>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</si>
  <si>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</si>
  <si>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</si>
  <si>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</si>
  <si>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</si>
  <si>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</si>
  <si>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</si>
  <si>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</si>
  <si>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</si>
  <si>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</si>
  <si>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</si>
  <si>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</si>
  <si>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</si>
  <si>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</si>
  <si>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</si>
  <si>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</si>
  <si>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</si>
  <si>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</si>
  <si>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</si>
  <si>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</si>
  <si>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</si>
  <si>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</si>
  <si>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</si>
  <si>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</si>
  <si>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</si>
  <si>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</si>
  <si>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</si>
  <si>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</si>
  <si>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</si>
  <si>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</si>
  <si>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</si>
  <si>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</si>
  <si>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</si>
  <si>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</si>
  <si>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</si>
  <si>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</si>
  <si>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</si>
  <si>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</si>
  <si>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</si>
  <si>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</si>
  <si>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</si>
  <si>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</si>
  <si>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</si>
  <si>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</si>
  <si>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</si>
  <si>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</si>
  <si>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</si>
  <si>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</si>
  <si>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</si>
  <si>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</si>
  <si>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</si>
  <si>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</si>
  <si>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</si>
  <si>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</si>
  <si>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</si>
  <si>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</si>
  <si>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</si>
  <si>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</si>
  <si>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</si>
  <si>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</si>
  <si>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</si>
  <si>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</si>
  <si>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</si>
  <si>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</si>
  <si>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</si>
  <si>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</si>
  <si>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</si>
  <si>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</si>
  <si>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</si>
  <si>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</si>
  <si>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</si>
  <si>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</si>
  <si>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</si>
  <si>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</si>
  <si>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</si>
  <si>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</si>
  <si>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</si>
  <si>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</si>
  <si>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</si>
  <si>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</si>
  <si>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</si>
  <si>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</si>
  <si>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</si>
  <si>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</si>
  <si>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</si>
  <si>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</si>
  <si>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</si>
  <si>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</si>
  <si>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</si>
  <si>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</si>
  <si>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</si>
  <si>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</si>
  <si>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</si>
  <si>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</si>
  <si>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</si>
  <si>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</si>
  <si>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</si>
  <si>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</si>
  <si>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</si>
  <si>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</si>
  <si>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</si>
  <si>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</si>
  <si>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</si>
  <si>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</si>
  <si>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</si>
  <si>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</si>
  <si>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</si>
  <si>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</si>
  <si>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</si>
  <si>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</si>
  <si>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</si>
  <si>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</si>
  <si>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</si>
  <si>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</si>
  <si>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</si>
  <si>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</si>
  <si>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</si>
  <si>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</si>
  <si>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</si>
  <si>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</si>
  <si>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</si>
  <si>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</si>
  <si>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</si>
  <si>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</si>
  <si>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</si>
  <si>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</si>
  <si>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</si>
  <si>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</si>
  <si>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</si>
  <si>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</si>
  <si>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</si>
  <si>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</si>
  <si>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</si>
  <si>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</si>
  <si>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</si>
  <si>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</si>
  <si>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</si>
  <si>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</si>
  <si>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</si>
  <si>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</si>
  <si>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</si>
  <si>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</si>
  <si>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</si>
  <si>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</si>
  <si>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</si>
  <si>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</si>
  <si>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</si>
  <si>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</si>
  <si>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</si>
  <si>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</si>
  <si>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</si>
  <si>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</si>
  <si>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</si>
  <si>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</si>
  <si>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</si>
  <si>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</si>
  <si>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</si>
  <si>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</si>
  <si>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</si>
  <si>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</si>
  <si>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</si>
  <si>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</si>
  <si>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</si>
  <si>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</si>
  <si>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</si>
  <si>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</si>
  <si>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</si>
  <si>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</si>
  <si>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</si>
  <si>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</si>
  <si>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</si>
  <si>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</si>
  <si>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</si>
  <si>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</si>
  <si>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</si>
  <si>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</si>
  <si>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</si>
  <si>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</si>
  <si>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</si>
  <si>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</si>
  <si>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</si>
  <si>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</si>
  <si>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</si>
  <si>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</si>
  <si>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</si>
  <si>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</si>
  <si>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</si>
  <si>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</si>
  <si>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</si>
  <si>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</si>
  <si>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</si>
  <si>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</si>
  <si>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</si>
  <si>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</si>
  <si>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</si>
  <si>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</si>
  <si>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</si>
  <si>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</si>
  <si>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</si>
  <si>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</si>
  <si>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</si>
  <si>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</si>
  <si>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</si>
  <si>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</si>
  <si>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</si>
  <si>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</si>
  <si>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</si>
  <si>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</si>
  <si>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</si>
  <si>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</si>
  <si>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</si>
  <si>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</si>
  <si>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</si>
  <si>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</si>
  <si>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</si>
  <si>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</si>
  <si>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</si>
  <si>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</si>
  <si>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</si>
  <si>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</si>
  <si>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</si>
  <si>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</si>
  <si>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</si>
  <si>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</si>
  <si>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</si>
  <si>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</si>
  <si>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</si>
  <si>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</si>
  <si>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</si>
  <si>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</si>
  <si>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</si>
  <si>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</si>
  <si>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</si>
  <si>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</si>
  <si>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</si>
  <si>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</si>
  <si>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</si>
  <si>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</si>
  <si>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</si>
  <si>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</si>
  <si>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</si>
  <si>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</si>
  <si>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</si>
  <si>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</si>
  <si>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</si>
  <si>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</si>
  <si>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</si>
  <si>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</si>
  <si>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</si>
  <si>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</si>
  <si>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</si>
  <si>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</si>
  <si>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</si>
  <si>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</si>
  <si>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</si>
  <si>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</si>
  <si>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</si>
  <si>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</si>
  <si>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</si>
  <si>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</si>
  <si>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</si>
  <si>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</si>
  <si>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</si>
  <si>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</si>
  <si>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</si>
  <si>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</si>
  <si>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</si>
  <si>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</si>
  <si>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</si>
  <si>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</si>
  <si>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</si>
  <si>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</si>
  <si>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</si>
  <si>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</si>
  <si>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</si>
  <si>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</si>
  <si>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</si>
  <si>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</si>
  <si>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</si>
  <si>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</si>
  <si>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</si>
  <si>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</si>
  <si>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</si>
  <si>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</si>
  <si>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</si>
  <si>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</si>
  <si>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</si>
  <si>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</si>
  <si>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</si>
  <si>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</si>
  <si>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</si>
  <si>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</si>
  <si>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</si>
  <si>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</si>
  <si>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</si>
  <si>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</si>
  <si>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</si>
  <si>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</si>
  <si>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</si>
  <si>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</si>
  <si>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</si>
  <si>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</si>
  <si>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</si>
  <si>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</si>
  <si>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</si>
  <si>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</si>
  <si>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</si>
  <si>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</si>
  <si>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</si>
  <si>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</si>
  <si>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</si>
  <si>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</si>
  <si>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</si>
  <si>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</si>
  <si>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</si>
  <si>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</si>
  <si>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</si>
  <si>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</si>
  <si>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</si>
  <si>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</si>
  <si>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</si>
  <si>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</si>
  <si>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</si>
  <si>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</si>
  <si>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</si>
  <si>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</si>
  <si>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</si>
  <si>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</si>
  <si>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</si>
  <si>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</si>
  <si>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</si>
  <si>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</si>
  <si>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</si>
  <si>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</si>
  <si>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</si>
  <si>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</si>
  <si>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</si>
  <si>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</si>
  <si>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</si>
  <si>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</si>
  <si>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</si>
  <si>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</si>
  <si>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</si>
  <si>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</si>
  <si>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</si>
  <si>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</si>
  <si>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</si>
  <si>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</si>
  <si>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</si>
  <si>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</si>
  <si>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</si>
  <si>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</si>
  <si>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</si>
  <si>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</si>
  <si>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</si>
  <si>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</si>
  <si>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</si>
  <si>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</si>
  <si>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</si>
  <si>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</si>
  <si>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</si>
  <si>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</si>
  <si>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</si>
  <si>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</si>
  <si>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</si>
  <si>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</si>
  <si>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</si>
  <si>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</si>
  <si>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</si>
  <si>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</si>
  <si>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</si>
  <si>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</si>
  <si>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</si>
  <si>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</si>
  <si>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</si>
  <si>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</si>
  <si>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</si>
  <si>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</si>
  <si>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</si>
  <si>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</si>
  <si>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</si>
  <si>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</si>
  <si>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</si>
  <si>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</si>
  <si>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</si>
  <si>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</si>
  <si>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</si>
  <si>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</si>
  <si>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</si>
  <si>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</si>
  <si>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</si>
  <si>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</si>
  <si>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</si>
  <si>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</si>
  <si>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</si>
  <si>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</si>
  <si>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</si>
  <si>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</si>
  <si>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</si>
  <si>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</si>
  <si>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</si>
  <si>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</si>
  <si>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</si>
  <si>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</si>
  <si>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</si>
  <si>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</si>
  <si>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</si>
  <si>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</si>
  <si>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</si>
  <si>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</si>
  <si>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</si>
  <si>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</si>
  <si>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</si>
  <si>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</si>
  <si>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</si>
  <si>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</si>
  <si>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</si>
  <si>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</si>
  <si>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</si>
  <si>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</si>
  <si>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</si>
  <si>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</si>
  <si>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</si>
  <si>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</si>
  <si>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</si>
  <si>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</si>
  <si>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</si>
  <si>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</si>
  <si>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</si>
  <si>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</si>
  <si>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</si>
  <si>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</si>
  <si>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</si>
  <si>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</si>
  <si>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</si>
  <si>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</si>
  <si>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</si>
  <si>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</si>
  <si>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</si>
  <si>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</si>
  <si>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</si>
  <si>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</si>
  <si>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</si>
  <si>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</si>
  <si>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</si>
  <si>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</si>
  <si>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</si>
  <si>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</si>
  <si>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</si>
  <si>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</si>
  <si>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</si>
  <si>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</si>
  <si>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</si>
  <si>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</si>
  <si>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</si>
  <si>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</si>
  <si>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</si>
  <si>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</si>
  <si>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</si>
  <si>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</si>
  <si>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</si>
  <si>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</si>
  <si>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</si>
  <si>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</si>
  <si>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</si>
  <si>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</si>
  <si>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</si>
  <si>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</si>
  <si>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</si>
  <si>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</si>
  <si>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</si>
  <si>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</si>
  <si>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</si>
  <si>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</si>
  <si>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</si>
  <si>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</si>
  <si>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</si>
  <si>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</si>
  <si>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</si>
  <si>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</si>
  <si>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</si>
  <si>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</si>
  <si>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</si>
  <si>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</si>
  <si>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</si>
  <si>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</si>
  <si>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</si>
  <si>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</si>
  <si>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</si>
  <si>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</si>
  <si>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</si>
  <si>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</si>
  <si>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</si>
  <si>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</si>
  <si>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</si>
  <si>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</si>
  <si>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</si>
  <si>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</si>
  <si>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</si>
  <si>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</si>
  <si>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</si>
  <si>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</si>
  <si>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</si>
  <si>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</si>
  <si>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</si>
  <si>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</si>
  <si>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</si>
  <si>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</si>
  <si>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</si>
  <si>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</si>
  <si>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</si>
  <si>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</si>
  <si>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</si>
  <si>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</si>
  <si>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</si>
  <si>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</si>
  <si>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</si>
  <si>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</si>
  <si>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</si>
  <si>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</si>
  <si>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</si>
  <si>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</si>
  <si>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</si>
  <si>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</si>
  <si>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</si>
  <si>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</si>
  <si>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</si>
  <si>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</si>
  <si>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</si>
  <si>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</si>
  <si>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</si>
  <si>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</si>
  <si>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</si>
  <si>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</si>
  <si>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</si>
  <si>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</si>
  <si>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</si>
  <si>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</si>
  <si>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</si>
  <si>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</si>
  <si>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</si>
  <si>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</si>
  <si>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</si>
  <si>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</si>
  <si>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</si>
  <si>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</si>
  <si>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</si>
  <si>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</si>
  <si>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</si>
  <si>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</si>
  <si>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</si>
  <si>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</si>
  <si>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</si>
  <si>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</si>
  <si>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</si>
  <si>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</si>
  <si>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</si>
  <si>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</si>
  <si>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</si>
  <si>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</si>
  <si>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</si>
  <si>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</si>
  <si>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</si>
  <si>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</si>
  <si>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</si>
  <si>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</si>
  <si>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</si>
  <si>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</si>
  <si>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</si>
  <si>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</si>
  <si>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</si>
  <si>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</si>
  <si>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</si>
  <si>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</si>
  <si>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</si>
  <si>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</si>
  <si>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</si>
  <si>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</si>
  <si>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</si>
  <si>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</si>
  <si>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</si>
  <si>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</si>
  <si>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</si>
  <si>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</si>
  <si>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</si>
  <si>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</si>
  <si>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</si>
  <si>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</si>
  <si>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</si>
  <si>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</si>
  <si>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</si>
  <si>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</si>
  <si>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</si>
  <si>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</si>
  <si>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</si>
  <si>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</si>
  <si>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</si>
  <si>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</si>
  <si>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</si>
  <si>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</si>
  <si>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</si>
  <si>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</si>
  <si>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</si>
  <si>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</si>
  <si>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</si>
  <si>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</si>
  <si>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</si>
  <si>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</si>
  <si>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</si>
  <si>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</si>
  <si>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</si>
  <si>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</si>
  <si>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</si>
  <si>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</si>
  <si>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</si>
  <si>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</si>
  <si>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</si>
  <si>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</si>
  <si>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</si>
  <si>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</si>
  <si>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</si>
  <si>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</si>
  <si>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</si>
  <si>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</si>
  <si>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</si>
  <si>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</si>
  <si>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</si>
  <si>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</si>
  <si>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</si>
  <si>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</si>
  <si>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</si>
  <si>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</si>
  <si>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</si>
  <si>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</si>
  <si>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</si>
  <si>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</si>
  <si>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</si>
  <si>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</si>
  <si>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</si>
  <si>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</si>
  <si>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</si>
  <si>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</si>
  <si>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</si>
  <si>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</si>
  <si>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</si>
  <si>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</si>
  <si>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</si>
  <si>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</si>
  <si>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</si>
  <si>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</si>
  <si>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</si>
  <si>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</si>
  <si>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</si>
  <si>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</si>
  <si>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</si>
  <si>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</si>
  <si>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</si>
  <si>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</si>
  <si>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</si>
  <si>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</si>
  <si>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</si>
  <si>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</si>
  <si>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</si>
  <si>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</si>
  <si>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</si>
  <si>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</si>
  <si>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</si>
  <si>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</si>
  <si>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</si>
  <si>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</si>
  <si>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</si>
  <si>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</si>
  <si>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</si>
  <si>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</si>
  <si>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</si>
  <si>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</si>
  <si>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</si>
  <si>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</si>
  <si>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</si>
  <si>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</si>
  <si>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</si>
  <si>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</si>
  <si>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</si>
  <si>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</si>
  <si>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</si>
  <si>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</si>
  <si>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</si>
  <si>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</si>
  <si>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</si>
  <si>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</si>
  <si>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</si>
  <si>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</si>
  <si>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</si>
  <si>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</si>
  <si>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</si>
  <si>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</si>
  <si>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</si>
  <si>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</si>
  <si>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</si>
  <si>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</si>
  <si>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</si>
  <si>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</si>
  <si>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</si>
  <si>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</si>
  <si>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</si>
  <si>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</si>
  <si>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</si>
  <si>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</si>
  <si>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</si>
  <si>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</si>
  <si>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</si>
  <si>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</si>
  <si>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</si>
  <si>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</si>
  <si>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</si>
  <si>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</si>
  <si>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</si>
  <si>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</si>
  <si>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</si>
  <si>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</si>
  <si>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</si>
  <si>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</si>
  <si>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</si>
  <si>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</si>
  <si>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</si>
  <si>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</si>
  <si>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</si>
  <si>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</si>
  <si>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</si>
  <si>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</si>
  <si>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</si>
  <si>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</si>
  <si>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</si>
  <si>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</si>
  <si>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</si>
  <si>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</si>
  <si>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</si>
  <si>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</si>
  <si>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</si>
  <si>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</si>
  <si>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</si>
  <si>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</si>
  <si>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</si>
  <si>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</si>
  <si>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</si>
  <si>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</si>
  <si>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</si>
  <si>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</si>
  <si>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</si>
  <si>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</si>
  <si>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</si>
  <si>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</si>
  <si>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</si>
  <si>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</si>
  <si>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</si>
  <si>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</si>
  <si>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</si>
  <si>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</si>
  <si>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</si>
  <si>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</si>
  <si>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</si>
  <si>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</si>
  <si>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</si>
  <si>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</si>
  <si>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</si>
  <si>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</si>
  <si>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</si>
  <si>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</si>
  <si>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</si>
  <si>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</si>
  <si>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</si>
  <si>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</si>
  <si>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</si>
  <si>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</si>
  <si>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</si>
  <si>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</si>
  <si>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</si>
  <si>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</si>
  <si>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</si>
  <si>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</si>
  <si>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</si>
  <si>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</si>
  <si>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</si>
  <si>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</si>
  <si>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</si>
  <si>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</si>
  <si>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</si>
  <si>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</si>
  <si>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</si>
  <si>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</si>
  <si>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</si>
  <si>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</si>
  <si>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</si>
  <si>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</si>
  <si>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</si>
  <si>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</si>
  <si>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</si>
  <si>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</si>
  <si>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</si>
  <si>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</si>
  <si>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</si>
  <si>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</si>
  <si>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</si>
  <si>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</si>
  <si>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</si>
  <si>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</si>
  <si>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</si>
  <si>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</si>
  <si>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</si>
  <si>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</si>
  <si>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</si>
  <si>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</si>
  <si>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</si>
  <si>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</si>
  <si>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</si>
  <si>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</si>
  <si>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</si>
  <si>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</si>
  <si>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</si>
  <si>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</si>
  <si>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</si>
  <si>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</si>
  <si>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</si>
  <si>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</si>
  <si>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</si>
  <si>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</si>
  <si>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</si>
  <si>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</si>
  <si>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</si>
  <si>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</si>
  <si>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</si>
  <si>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</si>
  <si>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</si>
  <si>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</si>
  <si>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</si>
  <si>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</si>
  <si>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</si>
  <si>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</si>
  <si>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</si>
  <si>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</si>
  <si>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</si>
  <si>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</si>
  <si>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</si>
  <si>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</si>
  <si>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</si>
  <si>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</si>
  <si>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</si>
  <si>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</si>
  <si>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</si>
  <si>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</si>
  <si>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</si>
  <si>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</si>
  <si>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</si>
  <si>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</si>
  <si>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</si>
  <si>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</si>
  <si>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</si>
  <si>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</si>
  <si>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</si>
  <si>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</si>
  <si>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</si>
  <si>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</si>
  <si>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</si>
  <si>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</si>
  <si>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</si>
  <si>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</si>
  <si>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</si>
  <si>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</si>
  <si>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</si>
  <si>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</si>
  <si>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</si>
  <si>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</si>
  <si>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</si>
  <si>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</si>
  <si>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</si>
  <si>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</si>
  <si>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</si>
  <si>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</si>
  <si>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</si>
  <si>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</si>
  <si>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</si>
  <si>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</si>
  <si>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</si>
  <si>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</si>
  <si>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</si>
  <si>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</si>
  <si>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</si>
  <si>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</si>
  <si>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</si>
  <si>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</si>
  <si>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</si>
  <si>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</si>
  <si>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</si>
  <si>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</si>
  <si>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</si>
  <si>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</si>
  <si>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</si>
  <si>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</si>
  <si>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</si>
  <si>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</si>
  <si>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</si>
  <si>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</si>
  <si>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</si>
  <si>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</si>
  <si>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</si>
  <si>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</si>
  <si>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</si>
  <si>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</si>
  <si>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</si>
  <si>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</si>
  <si>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</si>
  <si>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</si>
  <si>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</si>
  <si>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</si>
  <si>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</si>
  <si>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</si>
  <si>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</si>
  <si>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</si>
  <si>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</si>
  <si>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</si>
  <si>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</si>
  <si>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</si>
  <si>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</si>
  <si>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</si>
  <si>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</si>
  <si>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</si>
  <si>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</si>
  <si>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</si>
  <si>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</si>
  <si>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</si>
  <si>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</si>
  <si>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</si>
  <si>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</si>
  <si>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</si>
  <si>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</si>
  <si>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</si>
  <si>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</si>
  <si>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</si>
  <si>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</si>
  <si>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</si>
  <si>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</si>
  <si>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</si>
  <si>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</si>
  <si>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</si>
  <si>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</si>
  <si>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</si>
  <si>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</si>
  <si>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</si>
  <si>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</si>
  <si>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</si>
  <si>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</si>
  <si>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</si>
  <si>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</si>
  <si>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</si>
  <si>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</si>
  <si>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</si>
  <si>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</si>
  <si>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</si>
  <si>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</si>
  <si>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</si>
  <si>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</si>
  <si>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</si>
  <si>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</si>
  <si>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</si>
  <si>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</si>
  <si>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</si>
  <si>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</si>
  <si>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</si>
  <si>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</si>
  <si>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</si>
  <si>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</si>
  <si>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</si>
  <si>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</si>
  <si>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</si>
  <si>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</si>
  <si>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</si>
  <si>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</si>
  <si>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</si>
  <si>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</si>
  <si>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</si>
  <si>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</si>
  <si>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</si>
  <si>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</si>
  <si>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</si>
  <si>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</si>
  <si>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</si>
  <si>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</si>
  <si>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</si>
  <si>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</si>
  <si>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</si>
  <si>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</si>
  <si>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</si>
  <si>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</si>
  <si>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</si>
  <si>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</si>
  <si>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</si>
  <si>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</si>
  <si>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</si>
  <si>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</si>
  <si>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</si>
  <si>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</si>
  <si>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</si>
  <si>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</si>
  <si>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</si>
  <si>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</si>
  <si>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</si>
  <si>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</si>
  <si>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</si>
  <si>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</si>
  <si>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</si>
  <si>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</si>
  <si>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</si>
  <si>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</si>
  <si>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</si>
  <si>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</si>
  <si>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</si>
  <si>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</si>
  <si>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</si>
  <si>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</si>
  <si>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</si>
  <si>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</si>
  <si>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</si>
  <si>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</si>
  <si>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</si>
  <si>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</si>
  <si>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</si>
  <si>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</si>
  <si>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</si>
  <si>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</si>
  <si>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</si>
  <si>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</si>
  <si>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</si>
  <si>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</si>
  <si>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</si>
  <si>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</si>
  <si>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</si>
  <si>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</si>
  <si>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</si>
  <si>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</si>
  <si>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</si>
  <si>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</si>
  <si>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</si>
  <si>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</si>
  <si>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</si>
  <si>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</si>
  <si>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</si>
  <si>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</si>
  <si>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</si>
  <si>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</si>
  <si>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</si>
  <si>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</si>
  <si>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</si>
  <si>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</si>
  <si>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</si>
  <si>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</si>
  <si>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</si>
  <si>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</si>
  <si>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</si>
  <si>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</si>
  <si>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</si>
  <si>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</si>
  <si>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</si>
  <si>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</si>
  <si>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</si>
  <si>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</si>
  <si>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</si>
  <si>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</si>
  <si>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</si>
  <si>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</si>
  <si>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</si>
  <si>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</si>
  <si>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</si>
  <si>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</si>
  <si>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</si>
  <si>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</si>
  <si>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</si>
  <si>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</si>
  <si>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</si>
  <si>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</si>
  <si>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</si>
  <si>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</si>
  <si>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</si>
  <si>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</si>
  <si>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</si>
  <si>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</si>
  <si>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</si>
  <si>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</si>
  <si>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</si>
  <si>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</si>
  <si>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</si>
  <si>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</si>
  <si>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</si>
  <si>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</si>
  <si>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</si>
  <si>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</si>
  <si>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</si>
  <si>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</si>
  <si>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</si>
  <si>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</si>
  <si>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</si>
  <si>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</si>
  <si>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</si>
  <si>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</si>
  <si>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</si>
  <si>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</si>
  <si>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</si>
  <si>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</si>
  <si>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</si>
  <si>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</si>
  <si>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</si>
  <si>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</si>
  <si>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</si>
  <si>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</si>
  <si>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</si>
  <si>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</si>
  <si>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</si>
  <si>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</si>
  <si>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</si>
  <si>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</si>
  <si>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</si>
  <si>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</si>
  <si>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</si>
  <si>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</si>
  <si>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</si>
  <si>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</si>
  <si>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</si>
  <si>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</si>
  <si>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</si>
  <si>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</si>
  <si>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</si>
  <si>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</si>
  <si>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</si>
  <si>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</si>
  <si>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</si>
  <si>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</si>
  <si>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</si>
  <si>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</si>
  <si>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</si>
  <si>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</si>
  <si>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</si>
  <si>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</si>
  <si>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</si>
  <si>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</si>
  <si>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</si>
  <si>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</si>
  <si>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</si>
  <si>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</si>
  <si>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</si>
  <si>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</si>
  <si>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</si>
  <si>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</si>
  <si>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</si>
  <si>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</si>
  <si>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</si>
  <si>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</si>
  <si>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</si>
  <si>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</si>
  <si>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</si>
  <si>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</si>
  <si>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</si>
  <si>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</si>
  <si>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</si>
  <si>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</si>
  <si>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</si>
  <si>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</si>
  <si>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</si>
  <si>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</si>
  <si>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</si>
  <si>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</si>
  <si>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</si>
  <si>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</si>
  <si>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</si>
  <si>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</si>
  <si>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</si>
  <si>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</si>
  <si>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</si>
  <si>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</si>
  <si>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</si>
  <si>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</si>
  <si>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</si>
  <si>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</si>
  <si>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</si>
  <si>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</si>
  <si>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</si>
  <si>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</si>
  <si>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</si>
  <si>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</si>
  <si>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</si>
  <si>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</si>
  <si>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</si>
  <si>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</si>
  <si>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</si>
  <si>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</si>
  <si>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</si>
  <si>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</si>
  <si>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</si>
  <si>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</si>
  <si>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</si>
  <si>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</si>
  <si>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</si>
  <si>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</si>
  <si>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</si>
  <si>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</si>
  <si>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</si>
  <si>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</si>
  <si>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</si>
  <si>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</si>
  <si>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</si>
  <si>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</si>
  <si>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</si>
  <si>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</si>
  <si>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</si>
  <si>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</si>
  <si>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</si>
  <si>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</si>
  <si>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</si>
  <si>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</si>
  <si>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</si>
  <si>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</si>
  <si>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</si>
  <si>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</si>
  <si>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</si>
  <si>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</si>
  <si>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</si>
  <si>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</si>
  <si>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</si>
  <si>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</si>
  <si>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</si>
  <si>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</si>
  <si>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</si>
  <si>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</si>
  <si>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</si>
  <si>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</si>
  <si>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</si>
  <si>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</si>
  <si>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</si>
  <si>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</si>
  <si>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</si>
  <si>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</si>
  <si>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</si>
  <si>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</si>
  <si>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</si>
  <si>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</si>
  <si>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</si>
  <si>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</si>
  <si>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</si>
  <si>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</si>
  <si>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</si>
  <si>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</si>
  <si>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</si>
  <si>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</si>
  <si>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</si>
  <si>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</si>
  <si>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</si>
  <si>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</si>
  <si>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</si>
  <si>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</si>
  <si>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</si>
  <si>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</si>
  <si>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</si>
  <si>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</si>
  <si>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</si>
  <si>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</si>
  <si>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</si>
  <si>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</si>
  <si>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</si>
  <si>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</si>
  <si>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</si>
  <si>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</si>
  <si>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</si>
  <si>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</si>
  <si>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</si>
  <si>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</si>
  <si>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</si>
  <si>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</si>
  <si>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</si>
  <si>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</si>
  <si>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</si>
  <si>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</si>
  <si>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</si>
  <si>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</si>
  <si>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</si>
  <si>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</si>
  <si>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</si>
  <si>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</si>
  <si>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</si>
  <si>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</si>
  <si>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</si>
  <si>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</si>
  <si>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</si>
  <si>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</si>
  <si>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</si>
  <si>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</si>
  <si>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</si>
  <si>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</si>
  <si>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</si>
  <si>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</si>
  <si>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</si>
  <si>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</si>
  <si>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</si>
  <si>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</si>
  <si>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</si>
  <si>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</si>
  <si>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</si>
  <si>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</si>
  <si>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</si>
  <si>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</si>
  <si>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</si>
  <si>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</si>
  <si>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</si>
  <si>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</si>
  <si>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</si>
  <si>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</si>
  <si>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</si>
  <si>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</si>
  <si>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</si>
  <si>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</si>
  <si>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</si>
  <si>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</si>
  <si>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</si>
  <si>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</si>
  <si>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</si>
  <si>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</si>
  <si>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</si>
  <si>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</si>
  <si>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</si>
  <si>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</si>
  <si>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</si>
  <si>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</si>
  <si>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</si>
  <si>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</si>
  <si>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</si>
  <si>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</si>
  <si>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</si>
  <si>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</si>
  <si>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</si>
  <si>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</si>
  <si>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</si>
  <si>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</si>
  <si>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</si>
  <si>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</si>
  <si>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</si>
  <si>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</si>
  <si>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</si>
  <si>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</si>
  <si>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</si>
  <si>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</si>
  <si>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</si>
  <si>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</si>
  <si>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</si>
  <si>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</si>
  <si>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</si>
  <si>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</si>
  <si>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</si>
  <si>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</si>
  <si>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</si>
  <si>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</si>
  <si>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</si>
  <si>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</si>
  <si>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</si>
  <si>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</si>
  <si>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</si>
  <si>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</si>
  <si>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</si>
  <si>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</si>
  <si>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</si>
  <si>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</si>
  <si>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</si>
  <si>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</si>
  <si>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</si>
  <si>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</si>
  <si>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</si>
  <si>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</si>
  <si>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</si>
  <si>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</si>
  <si>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</si>
  <si>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</si>
  <si>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</si>
  <si>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</si>
  <si>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</si>
  <si>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</si>
  <si>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</si>
  <si>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</si>
  <si>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</si>
  <si>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</si>
  <si>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</si>
  <si>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</si>
  <si>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</si>
  <si>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</si>
  <si>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</si>
  <si>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</si>
  <si>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</si>
  <si>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</si>
  <si>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</si>
  <si>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</si>
  <si>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</si>
  <si>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</si>
  <si>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</si>
  <si>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</si>
  <si>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</si>
  <si>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</si>
  <si>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</si>
  <si>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</si>
  <si>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</si>
  <si>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</si>
  <si>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</si>
  <si>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</si>
  <si>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</si>
  <si>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</si>
  <si>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</si>
  <si>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</si>
  <si>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</si>
  <si>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</si>
  <si>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</si>
  <si>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</si>
  <si>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</si>
  <si>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</si>
  <si>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</si>
  <si>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</si>
  <si>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</si>
  <si>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</si>
  <si>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</si>
  <si>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</si>
  <si>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</si>
  <si>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</si>
  <si>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</si>
  <si>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</si>
  <si>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</si>
  <si>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</si>
  <si>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</si>
  <si>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</si>
  <si>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</si>
  <si>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</si>
  <si>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</si>
  <si>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</si>
  <si>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</si>
  <si>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</si>
  <si>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</si>
  <si>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</si>
  <si>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</si>
  <si>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</si>
  <si>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</si>
  <si>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</si>
  <si>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</si>
  <si>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</si>
  <si>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</si>
  <si>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</si>
  <si>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</si>
  <si>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</si>
  <si>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</si>
  <si>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</si>
  <si>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</si>
  <si>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</si>
  <si>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</si>
  <si>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</si>
  <si>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</si>
  <si>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</si>
  <si>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</si>
  <si>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</si>
  <si>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</si>
  <si>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</si>
  <si>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</si>
  <si>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</si>
  <si>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</si>
  <si>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</si>
  <si>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</si>
  <si>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</si>
  <si>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</si>
  <si>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</si>
  <si>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</si>
  <si>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</si>
  <si>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</si>
  <si>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</si>
  <si>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</si>
  <si>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</si>
  <si>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</si>
  <si>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</si>
  <si>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</si>
  <si>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</si>
  <si>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</si>
  <si>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</si>
  <si>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</si>
  <si>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</si>
  <si>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</si>
  <si>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</si>
  <si>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</si>
  <si>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</si>
  <si>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</si>
  <si>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</si>
  <si>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</si>
  <si>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</si>
  <si>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</si>
  <si>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</si>
  <si>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</si>
  <si>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</si>
  <si>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</si>
  <si>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</si>
  <si>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</si>
  <si>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</si>
  <si>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</si>
  <si>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</si>
  <si>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</si>
  <si>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</si>
  <si>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</si>
  <si>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</si>
  <si>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</si>
  <si>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</si>
  <si>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</si>
  <si>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</si>
  <si>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</si>
  <si>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</si>
  <si>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</si>
  <si>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</si>
  <si>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</si>
  <si>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</si>
  <si>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</si>
  <si>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</si>
  <si>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</si>
  <si>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</si>
  <si>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</si>
  <si>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</si>
  <si>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</si>
  <si>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</si>
  <si>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</si>
  <si>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</si>
  <si>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</si>
  <si>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</si>
  <si>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</si>
  <si>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</si>
  <si>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</si>
  <si>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</si>
  <si>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</si>
  <si>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</si>
  <si>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</si>
  <si>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</si>
  <si>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</si>
  <si>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</si>
  <si>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</si>
  <si>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</si>
  <si>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</si>
  <si>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</si>
  <si>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</si>
  <si>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</si>
  <si>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</si>
  <si>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</si>
  <si>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</si>
  <si>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</si>
  <si>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</si>
  <si>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</si>
  <si>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</si>
  <si>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</si>
  <si>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</si>
  <si>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</si>
  <si>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</si>
  <si>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</si>
  <si>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</si>
  <si>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</si>
  <si>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</si>
  <si>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</si>
  <si>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</si>
  <si>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</si>
  <si>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</si>
  <si>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</si>
  <si>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</si>
  <si>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</si>
  <si>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</si>
  <si>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</si>
  <si>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</si>
  <si>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</si>
  <si>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</si>
  <si>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</si>
  <si>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</si>
  <si>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</si>
  <si>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</si>
  <si>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</si>
  <si>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</si>
  <si>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</si>
  <si>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</si>
  <si>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</si>
  <si>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</si>
  <si>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</si>
  <si>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</si>
  <si>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</si>
  <si>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</si>
  <si>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</si>
  <si>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</si>
  <si>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</si>
  <si>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</si>
  <si>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</si>
  <si>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</si>
  <si>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</si>
  <si>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</si>
  <si>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</si>
  <si>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</si>
  <si>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</si>
  <si>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</si>
  <si>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</si>
  <si>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</si>
  <si>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</si>
  <si>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</si>
  <si>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</si>
  <si>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</si>
  <si>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</si>
  <si>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</si>
  <si>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</si>
  <si>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</si>
  <si>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</si>
  <si>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</si>
  <si>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</si>
  <si>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</si>
  <si>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</si>
  <si>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</si>
  <si>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</si>
  <si>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</si>
  <si>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</si>
  <si>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</si>
  <si>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</si>
  <si>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</si>
  <si>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</si>
  <si>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</si>
  <si>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</si>
  <si>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</si>
  <si>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</si>
  <si>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</si>
  <si>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</si>
  <si>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</si>
  <si>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</si>
  <si>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</si>
  <si>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</si>
  <si>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</si>
  <si>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</si>
  <si>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</si>
  <si>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</si>
  <si>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</si>
  <si>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</si>
  <si>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</si>
  <si>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</si>
  <si>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</si>
  <si>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</si>
  <si>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</si>
  <si>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</si>
  <si>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</si>
  <si>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</si>
  <si>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</si>
  <si>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</si>
  <si>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</si>
  <si>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</si>
  <si>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</si>
  <si>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</si>
  <si>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</si>
  <si>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</si>
  <si>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</si>
  <si>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</si>
  <si>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</si>
  <si>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</si>
  <si>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</si>
  <si>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</si>
  <si>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</si>
  <si>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</si>
  <si>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</si>
  <si>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</si>
  <si>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</si>
  <si>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</si>
  <si>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</si>
  <si>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</si>
  <si>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</si>
  <si>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</si>
  <si>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</si>
  <si>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</si>
  <si>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</si>
  <si>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</si>
  <si>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</si>
  <si>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</si>
  <si>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</si>
  <si>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</si>
  <si>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</si>
  <si>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</si>
  <si>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</si>
  <si>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</si>
  <si>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</si>
  <si>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</si>
  <si>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</si>
  <si>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</si>
  <si>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</si>
  <si>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</si>
  <si>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</si>
  <si>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</si>
  <si>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</si>
  <si>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</si>
  <si>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</si>
  <si>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</si>
  <si>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</si>
  <si>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</si>
  <si>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</si>
  <si>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</si>
  <si>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</si>
  <si>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</si>
  <si>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</si>
  <si>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</si>
  <si>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</si>
  <si>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</si>
  <si>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</si>
  <si>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</si>
  <si>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</si>
  <si>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</si>
  <si>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</si>
  <si>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</si>
  <si>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</si>
  <si>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</si>
  <si>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</si>
  <si>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</si>
  <si>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</si>
  <si>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</si>
  <si>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</si>
  <si>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</si>
  <si>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</si>
  <si>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</si>
  <si>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</si>
  <si>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</si>
  <si>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</si>
  <si>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</si>
  <si>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</si>
  <si>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</si>
  <si>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</si>
  <si>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</si>
  <si>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</si>
  <si>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</si>
  <si>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</si>
  <si>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</si>
  <si>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</si>
  <si>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</si>
  <si>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</si>
  <si>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</si>
  <si>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</si>
  <si>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</si>
  <si>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</si>
  <si>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</si>
  <si>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</si>
  <si>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</si>
  <si>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</si>
  <si>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</si>
  <si>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</si>
  <si>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</si>
  <si>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</si>
  <si>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</si>
  <si>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</si>
  <si>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</si>
  <si>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</si>
  <si>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</si>
  <si>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</si>
  <si>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</si>
  <si>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</si>
  <si>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</si>
  <si>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</si>
  <si>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</si>
  <si>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</si>
  <si>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</si>
  <si>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</si>
  <si>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</si>
  <si>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</si>
  <si>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</si>
  <si>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</si>
  <si>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</si>
  <si>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</si>
  <si>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</si>
  <si>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</si>
  <si>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</si>
  <si>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</si>
  <si>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</si>
  <si>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</si>
  <si>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</si>
  <si>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</si>
  <si>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</si>
  <si>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</si>
  <si>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</si>
  <si>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</si>
  <si>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</si>
  <si>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</si>
  <si>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</si>
  <si>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</si>
  <si>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</si>
  <si>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</si>
  <si>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</si>
  <si>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</si>
  <si>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</si>
  <si>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</si>
  <si>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</si>
  <si>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</si>
  <si>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</si>
  <si>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</si>
  <si>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</si>
  <si>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</si>
  <si>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</si>
  <si>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</si>
  <si>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</si>
  <si>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</si>
  <si>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</si>
  <si>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</si>
  <si>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</si>
  <si>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</si>
  <si>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</si>
  <si>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</si>
  <si>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</si>
  <si>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</si>
  <si>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</si>
  <si>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</si>
  <si>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</si>
  <si>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</si>
  <si>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</si>
  <si>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</si>
  <si>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</si>
  <si>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</si>
  <si>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</si>
  <si>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</si>
  <si>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</si>
  <si>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</si>
  <si>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</si>
  <si>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</si>
  <si>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</si>
  <si>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</si>
  <si>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</si>
  <si>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</si>
  <si>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</si>
  <si>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</si>
  <si>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</si>
  <si>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</si>
  <si>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</si>
  <si>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</si>
  <si>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</si>
  <si>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</si>
  <si>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</si>
  <si>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</si>
  <si>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</si>
  <si>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</si>
  <si>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</si>
  <si>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</si>
  <si>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</si>
  <si>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</si>
  <si>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</si>
  <si>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</si>
  <si>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</si>
  <si>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</si>
  <si>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</si>
  <si>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</si>
  <si>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</si>
  <si>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</si>
  <si>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</si>
  <si>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</si>
  <si>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</si>
  <si>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</si>
  <si>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</si>
  <si>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</si>
  <si>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</si>
  <si>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</si>
  <si>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</si>
  <si>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</si>
  <si>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</si>
  <si>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</si>
  <si>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</si>
  <si>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</si>
  <si>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</si>
  <si>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</si>
  <si>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</si>
  <si>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</si>
  <si>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</si>
  <si>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</si>
  <si>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</si>
  <si>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</si>
  <si>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</si>
  <si>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</si>
  <si>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</si>
  <si>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</si>
  <si>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</si>
  <si>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</si>
  <si>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</si>
  <si>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</si>
  <si>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</si>
  <si>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</si>
  <si>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</si>
  <si>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</si>
  <si>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</si>
  <si>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</si>
  <si>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</si>
  <si>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</si>
  <si>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</si>
  <si>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</si>
  <si>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</si>
  <si>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</si>
  <si>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</si>
  <si>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</si>
  <si>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</si>
  <si>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</si>
  <si>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</si>
  <si>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</si>
  <si>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</si>
  <si>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</si>
  <si>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</si>
  <si>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</si>
  <si>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</si>
  <si>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</si>
  <si>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</si>
  <si>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</si>
  <si>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</si>
  <si>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</si>
  <si>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</si>
  <si>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</si>
  <si>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</si>
  <si>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</si>
  <si>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</si>
  <si>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</si>
  <si>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</si>
  <si>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</si>
  <si>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</si>
  <si>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</si>
  <si>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</si>
  <si>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</si>
  <si>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</si>
  <si>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</si>
  <si>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</si>
  <si>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</si>
  <si>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</si>
  <si>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</si>
  <si>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</si>
  <si>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</si>
  <si>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</si>
  <si>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</si>
  <si>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</si>
  <si>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</si>
  <si>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</si>
  <si>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</si>
  <si>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</si>
  <si>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</si>
  <si>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</si>
  <si>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</si>
  <si>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</si>
  <si>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</si>
  <si>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</si>
  <si>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</si>
  <si>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</si>
  <si>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</si>
  <si>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</si>
  <si>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</si>
  <si>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</si>
  <si>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</si>
  <si>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</si>
  <si>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</si>
  <si>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</si>
  <si>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</si>
  <si>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</si>
  <si>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</si>
  <si>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</si>
  <si>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</si>
  <si>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</si>
  <si>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</si>
  <si>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</si>
  <si>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</si>
  <si>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</si>
  <si>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</si>
  <si>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</si>
  <si>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</si>
  <si>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</si>
  <si>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</si>
  <si>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</si>
  <si>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</si>
  <si>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</si>
  <si>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</si>
  <si>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</si>
  <si>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</si>
  <si>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</si>
  <si>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</si>
  <si>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</si>
  <si>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</si>
  <si>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</si>
  <si>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</si>
  <si>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</si>
  <si>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</si>
  <si>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</si>
  <si>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</si>
  <si>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</si>
  <si>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</si>
  <si>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</si>
  <si>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</si>
  <si>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</si>
  <si>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</si>
  <si>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</si>
  <si>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</si>
  <si>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</si>
  <si>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</si>
  <si>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</si>
  <si>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</si>
  <si>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</si>
  <si>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</si>
  <si>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</si>
  <si>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</si>
  <si>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</si>
  <si>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</si>
  <si>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</si>
  <si>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</si>
  <si>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</si>
  <si>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</si>
  <si>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</si>
  <si>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</si>
  <si>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</si>
  <si>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</si>
  <si>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</si>
  <si>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</si>
  <si>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</si>
  <si>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</si>
  <si>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</si>
  <si>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</si>
  <si>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</si>
  <si>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</si>
  <si>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</si>
  <si>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</si>
  <si>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</si>
  <si>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</si>
  <si>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</si>
  <si>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</si>
  <si>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</si>
  <si>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</si>
  <si>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</si>
  <si>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</si>
  <si>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</si>
  <si>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</si>
  <si>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</si>
  <si>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</si>
  <si>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</si>
  <si>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</si>
  <si>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</si>
  <si>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</si>
  <si>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</si>
  <si>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</si>
  <si>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</si>
  <si>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</si>
  <si>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</si>
  <si>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</si>
  <si>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</si>
  <si>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</si>
  <si>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</si>
  <si>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</si>
  <si>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</si>
  <si>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</si>
  <si>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</si>
  <si>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</si>
  <si>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</si>
  <si>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</si>
  <si>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</si>
  <si>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</si>
  <si>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</si>
  <si>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</si>
  <si>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</si>
  <si>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</si>
  <si>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</si>
  <si>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</si>
  <si>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</si>
  <si>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</si>
  <si>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</si>
  <si>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</si>
  <si>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</si>
  <si>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</si>
  <si>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</si>
  <si>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</si>
  <si>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</si>
  <si>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</si>
  <si>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</si>
  <si>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</si>
  <si>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</si>
  <si>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</si>
  <si>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</si>
  <si>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</si>
  <si>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</si>
  <si>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</si>
  <si>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</si>
  <si>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</si>
  <si>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</si>
  <si>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</si>
  <si>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</si>
  <si>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</si>
  <si>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</si>
  <si>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</si>
  <si>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</si>
  <si>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</si>
  <si>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</si>
  <si>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</si>
  <si>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</si>
  <si>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</si>
  <si>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</si>
  <si>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</si>
  <si>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</si>
  <si>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</si>
  <si>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</si>
  <si>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</si>
  <si>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</si>
  <si>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</si>
  <si>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</si>
  <si>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</si>
  <si>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</si>
  <si>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</si>
  <si>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</si>
  <si>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</si>
  <si>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</si>
  <si>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</si>
  <si>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</si>
  <si>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</si>
  <si>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</si>
  <si>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</si>
  <si>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</si>
  <si>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</si>
  <si>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</si>
  <si>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</si>
  <si>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</si>
  <si>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</si>
  <si>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</si>
  <si>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</si>
  <si>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</si>
  <si>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</si>
  <si>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</si>
  <si>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</si>
  <si>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</si>
  <si>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</si>
  <si>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</si>
  <si>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</si>
  <si>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</si>
  <si>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</si>
  <si>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</si>
  <si>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</si>
  <si>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</si>
  <si>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</si>
  <si>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</si>
  <si>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</si>
  <si>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</si>
  <si>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</si>
  <si>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</si>
  <si>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</si>
  <si>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</si>
  <si>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</si>
  <si>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</si>
  <si>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</si>
  <si>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</si>
  <si>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</si>
  <si>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</si>
  <si>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</si>
  <si>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</si>
  <si>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</si>
  <si>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</si>
  <si>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</si>
  <si>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</si>
  <si>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</si>
  <si>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</si>
  <si>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</si>
  <si>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</si>
  <si>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</si>
  <si>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</si>
  <si>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</si>
  <si>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</si>
  <si>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</si>
  <si>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</si>
  <si>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</si>
  <si>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</si>
  <si>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</si>
  <si>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</si>
  <si>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</si>
  <si>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</si>
  <si>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</si>
  <si>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</si>
  <si>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</si>
  <si>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</si>
  <si>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</si>
  <si>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</si>
  <si>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</si>
  <si>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</si>
  <si>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</si>
  <si>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</si>
  <si>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</si>
  <si>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</si>
  <si>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</si>
  <si>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</si>
  <si>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</si>
  <si>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</si>
  <si>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</si>
  <si>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</si>
  <si>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</si>
  <si>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</si>
  <si>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</si>
  <si>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</si>
  <si>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</si>
  <si>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</si>
  <si>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</si>
  <si>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</si>
  <si>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</si>
  <si>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</si>
  <si>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</si>
  <si>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</si>
  <si>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</si>
  <si>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</si>
  <si>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</si>
  <si>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</si>
  <si>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</si>
  <si>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</si>
  <si>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</si>
  <si>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</si>
  <si>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</si>
  <si>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</si>
  <si>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</si>
  <si>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</si>
  <si>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</si>
  <si>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</si>
  <si>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</si>
  <si>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</si>
  <si>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</si>
  <si>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</si>
  <si>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</si>
  <si>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</si>
  <si>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</si>
  <si>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</si>
  <si>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</si>
  <si>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</si>
  <si>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</si>
  <si>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</si>
  <si>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</si>
  <si>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</si>
  <si>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</si>
  <si>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</si>
  <si>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</si>
  <si>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</si>
  <si>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</si>
  <si>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</si>
  <si>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</si>
  <si>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</si>
  <si>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</si>
  <si>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</si>
  <si>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</si>
  <si>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</si>
  <si>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</si>
  <si>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</si>
  <si>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</si>
  <si>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</si>
  <si>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</si>
  <si>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</si>
  <si>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</si>
  <si>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</si>
  <si>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</si>
  <si>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</si>
  <si>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</si>
  <si>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</si>
  <si>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</si>
  <si>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</si>
  <si>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</si>
  <si>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</si>
  <si>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</si>
  <si>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</si>
  <si>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</si>
  <si>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</si>
  <si>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</si>
  <si>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</si>
  <si>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</si>
  <si>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</si>
  <si>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</si>
  <si>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</si>
  <si>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</si>
  <si>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</si>
  <si>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</si>
  <si>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</si>
  <si>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</si>
  <si>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</si>
  <si>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</si>
  <si>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</si>
  <si>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</si>
  <si>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</si>
  <si>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</si>
  <si>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</si>
  <si>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</si>
  <si>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</si>
  <si>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</si>
  <si>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</si>
  <si>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</si>
  <si>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</si>
  <si>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</si>
  <si>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</si>
  <si>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</si>
  <si>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</si>
  <si>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</si>
  <si>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</si>
  <si>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</si>
  <si>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</si>
  <si>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</si>
  <si>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</si>
  <si>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</si>
  <si>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</si>
  <si>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</si>
  <si>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</si>
  <si>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</si>
  <si>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</si>
  <si>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</si>
  <si>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</si>
  <si>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</si>
  <si>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</si>
  <si>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</si>
  <si>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</si>
  <si>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</si>
  <si>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</si>
  <si>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</si>
  <si>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</si>
  <si>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</si>
  <si>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</si>
  <si>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</si>
  <si>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</si>
  <si>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</si>
  <si>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</si>
  <si>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</si>
  <si>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</si>
  <si>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</si>
  <si>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</si>
  <si>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</si>
  <si>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</si>
  <si>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</si>
  <si>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</si>
  <si>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</si>
  <si>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</si>
  <si>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</si>
  <si>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</si>
  <si>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</si>
  <si>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</si>
  <si>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</si>
  <si>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</si>
  <si>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</si>
  <si>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</si>
  <si>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</si>
  <si>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</si>
  <si>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</si>
  <si>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</si>
  <si>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</si>
  <si>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</si>
  <si>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</si>
  <si>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</si>
  <si>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</si>
  <si>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</si>
  <si>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</si>
  <si>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</si>
  <si>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</si>
  <si>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</si>
  <si>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</si>
  <si>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</si>
  <si>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</si>
  <si>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</si>
  <si>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</si>
  <si>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</si>
  <si>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</si>
  <si>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</si>
  <si>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</si>
  <si>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</si>
  <si>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</si>
  <si>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</si>
  <si>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</si>
  <si>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</si>
  <si>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</si>
  <si>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</si>
  <si>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</si>
  <si>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</si>
  <si>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</si>
  <si>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</si>
  <si>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</si>
  <si>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</si>
  <si>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</si>
  <si>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</si>
  <si>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</si>
  <si>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</si>
  <si>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</si>
  <si>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</si>
  <si>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</si>
  <si>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</si>
  <si>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</si>
  <si>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</si>
  <si>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</si>
  <si>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</si>
  <si>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</si>
  <si>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</si>
  <si>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</si>
  <si>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</si>
  <si>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</si>
  <si>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</si>
  <si>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</si>
  <si>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</si>
  <si>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</si>
  <si>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</si>
  <si>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</si>
  <si>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</si>
  <si>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</si>
  <si>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</si>
  <si>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</si>
  <si>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</si>
  <si>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</si>
  <si>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</si>
  <si>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</si>
  <si>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</si>
  <si>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</si>
  <si>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</si>
  <si>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</si>
  <si>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</si>
  <si>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</si>
  <si>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</si>
  <si>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</si>
  <si>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</si>
  <si>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</si>
  <si>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</si>
  <si>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</si>
  <si>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</si>
  <si>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</si>
  <si>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</si>
  <si>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</si>
  <si>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</si>
  <si>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</si>
  <si>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</si>
  <si>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</si>
  <si>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</si>
  <si>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</si>
  <si>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</si>
  <si>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</si>
  <si>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</si>
  <si>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</si>
  <si>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</si>
  <si>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</si>
  <si>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</si>
  <si>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</si>
  <si>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</si>
  <si>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</si>
  <si>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</si>
  <si>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</si>
  <si>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</si>
  <si>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</si>
  <si>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</si>
  <si>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</si>
  <si>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</si>
  <si>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</si>
  <si>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</si>
  <si>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</si>
  <si>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</si>
  <si>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</si>
  <si>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</si>
  <si>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</si>
  <si>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</si>
  <si>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</si>
  <si>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</si>
  <si>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</si>
  <si>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</si>
  <si>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</si>
  <si>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</si>
  <si>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</si>
  <si>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</si>
  <si>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</si>
  <si>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</si>
  <si>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</si>
  <si>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</si>
  <si>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</si>
  <si>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</si>
  <si>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</si>
  <si>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</si>
  <si>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</si>
  <si>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</si>
  <si>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</si>
  <si>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</si>
  <si>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</si>
  <si>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</si>
  <si>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</si>
  <si>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</si>
  <si>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</si>
  <si>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</si>
  <si>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</si>
  <si>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</si>
  <si>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</si>
  <si>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</si>
  <si>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</si>
  <si>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</si>
  <si>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</si>
  <si>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</si>
  <si>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</si>
  <si>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</si>
  <si>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</si>
  <si>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</si>
  <si>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</si>
  <si>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</si>
  <si>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</si>
  <si>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</si>
  <si>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</si>
  <si>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</si>
  <si>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</si>
  <si>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</si>
  <si>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</si>
  <si>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</si>
  <si>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</si>
  <si>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</si>
  <si>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</si>
  <si>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</si>
  <si>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</si>
  <si>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</si>
  <si>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</si>
  <si>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</si>
  <si>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</si>
  <si>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</si>
  <si>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</si>
  <si>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</si>
  <si>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</si>
  <si>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</si>
  <si>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</si>
  <si>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</si>
  <si>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</si>
  <si>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</si>
  <si>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</si>
  <si>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</si>
  <si>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</si>
  <si>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</si>
  <si>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</si>
  <si>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</si>
  <si>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</si>
  <si>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</si>
  <si>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</si>
  <si>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</si>
  <si>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</si>
  <si>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</si>
  <si>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</si>
  <si>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</si>
  <si>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</si>
  <si>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</si>
  <si>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</si>
  <si>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</si>
  <si>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</si>
  <si>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</si>
  <si>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</si>
  <si>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</si>
  <si>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</si>
  <si>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</si>
  <si>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</si>
  <si>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</si>
  <si>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</si>
  <si>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</si>
  <si>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</si>
  <si>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</si>
  <si>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</si>
  <si>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</si>
  <si>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</si>
  <si>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</si>
  <si>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</si>
  <si>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</si>
  <si>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</si>
  <si>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</si>
  <si>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</si>
  <si>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</si>
  <si>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</si>
  <si>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</si>
  <si>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</si>
  <si>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</si>
  <si>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</si>
  <si>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</si>
  <si>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</si>
  <si>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</si>
  <si>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</si>
  <si>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</si>
  <si>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</si>
  <si>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</si>
  <si>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</si>
  <si>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</si>
  <si>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</si>
  <si>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</si>
  <si>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</si>
  <si>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</si>
  <si>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</si>
  <si>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</si>
  <si>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</si>
  <si>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</si>
  <si>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</si>
  <si>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</si>
  <si>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</si>
  <si>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</si>
  <si>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</si>
  <si>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</si>
  <si>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</si>
  <si>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</si>
  <si>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</si>
  <si>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</si>
  <si>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</si>
  <si>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</si>
  <si>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</si>
  <si>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</si>
  <si>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</si>
  <si>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</si>
  <si>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</si>
  <si>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</si>
  <si>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</si>
  <si>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</si>
  <si>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</si>
  <si>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</si>
  <si>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</si>
  <si>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</si>
  <si>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</si>
  <si>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</si>
  <si>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</si>
  <si>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</si>
  <si>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</si>
  <si>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</si>
  <si>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</si>
  <si>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</si>
  <si>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</si>
  <si>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</si>
  <si>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</si>
  <si>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</si>
  <si>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</si>
  <si>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</si>
  <si>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</si>
  <si>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</si>
  <si>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</si>
  <si>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</si>
  <si>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</si>
  <si>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</si>
  <si>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</si>
  <si>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</si>
  <si>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</si>
  <si>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</si>
  <si>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</si>
  <si>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</si>
  <si>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</si>
  <si>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</si>
  <si>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</si>
  <si>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</si>
  <si>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</si>
  <si>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</si>
  <si>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</si>
  <si>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</si>
  <si>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</si>
  <si>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</si>
  <si>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</si>
  <si>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</si>
  <si>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</si>
  <si>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</si>
  <si>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</si>
  <si>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</si>
  <si>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</si>
  <si>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</si>
  <si>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</si>
  <si>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</si>
  <si>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</si>
  <si>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</si>
  <si>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</si>
  <si>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</si>
  <si>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</si>
  <si>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</si>
  <si>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</si>
  <si>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</si>
  <si>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</si>
  <si>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</si>
  <si>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</si>
  <si>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</si>
  <si>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</si>
  <si>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</si>
  <si>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</si>
  <si>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</si>
  <si>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</si>
  <si>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</si>
  <si>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</si>
  <si>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</si>
  <si>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</si>
  <si>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</si>
  <si>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</si>
  <si>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</si>
  <si>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</si>
  <si>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</si>
  <si>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</si>
  <si>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</si>
  <si>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</si>
  <si>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</si>
  <si>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</si>
  <si>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</si>
  <si>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</si>
  <si>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</si>
  <si>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</si>
  <si>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</si>
  <si>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</si>
  <si>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</si>
  <si>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</si>
  <si>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</si>
  <si>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</si>
  <si>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</si>
  <si>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</si>
  <si>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</si>
  <si>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</si>
  <si>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</si>
  <si>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</si>
  <si>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</si>
  <si>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</si>
  <si>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</si>
  <si>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</si>
  <si>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</si>
  <si>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</si>
  <si>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</si>
  <si>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</si>
  <si>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</si>
  <si>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</si>
  <si>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</si>
  <si>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</si>
  <si>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</si>
  <si>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</si>
  <si>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</si>
  <si>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</si>
  <si>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</si>
  <si>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</si>
  <si>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</si>
  <si>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</si>
  <si>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</si>
  <si>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</si>
  <si>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</si>
  <si>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</si>
  <si>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</si>
  <si>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</si>
  <si>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</si>
  <si>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</si>
  <si>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</si>
  <si>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</si>
  <si>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</si>
  <si>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</si>
  <si>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</si>
  <si>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</si>
  <si>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</si>
  <si>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</si>
  <si>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</si>
  <si>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</si>
  <si>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</si>
  <si>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</si>
  <si>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</si>
  <si>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</si>
  <si>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</si>
  <si>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</si>
  <si>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</si>
  <si>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</si>
  <si>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</si>
  <si>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</si>
  <si>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</si>
  <si>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</si>
  <si>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</si>
  <si>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</si>
  <si>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</si>
  <si>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</si>
  <si>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</si>
  <si>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</si>
  <si>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</si>
  <si>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</si>
  <si>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</si>
  <si>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</si>
  <si>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</si>
  <si>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</si>
  <si>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</si>
  <si>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</si>
  <si>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</si>
  <si>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</si>
  <si>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</si>
  <si>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</si>
  <si>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</si>
  <si>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</si>
  <si>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</si>
  <si>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</si>
  <si>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</si>
  <si>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</si>
  <si>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</si>
  <si>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</si>
  <si>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</si>
  <si>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</si>
  <si>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</si>
  <si>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</si>
  <si>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</si>
  <si>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</si>
  <si>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</si>
  <si>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</si>
  <si>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</si>
  <si>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</si>
  <si>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</si>
  <si>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</si>
  <si>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</si>
  <si>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</si>
  <si>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</si>
  <si>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</si>
  <si>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</si>
  <si>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</si>
  <si>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</si>
  <si>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</si>
  <si>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</si>
  <si>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</si>
  <si>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</si>
  <si>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</si>
  <si>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</si>
  <si>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</si>
  <si>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</si>
  <si>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</si>
  <si>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</si>
  <si>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</si>
  <si>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</si>
  <si>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</si>
  <si>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</si>
  <si>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</si>
  <si>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</si>
  <si>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</si>
  <si>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</si>
  <si>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</si>
  <si>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</si>
  <si>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</si>
  <si>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</si>
  <si>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</si>
  <si>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</si>
  <si>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</si>
  <si>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</si>
  <si>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</si>
  <si>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</si>
  <si>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</si>
  <si>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</si>
  <si>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</si>
  <si>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</si>
  <si>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</si>
  <si>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</si>
  <si>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</si>
  <si>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</si>
  <si>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</si>
  <si>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</si>
  <si>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</si>
  <si>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</si>
  <si>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</si>
  <si>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</si>
  <si>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</si>
  <si>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</si>
  <si>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</si>
  <si>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</si>
  <si>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</si>
  <si>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</si>
  <si>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</si>
  <si>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</si>
  <si>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</si>
  <si>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</si>
  <si>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</si>
  <si>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</si>
  <si>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</si>
  <si>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</si>
  <si>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</si>
  <si>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</si>
  <si>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</si>
  <si>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</si>
  <si>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</si>
  <si>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</si>
  <si>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</si>
  <si>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</si>
  <si>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</si>
  <si>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</si>
  <si>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</si>
  <si>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</si>
  <si>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</si>
  <si>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</si>
  <si>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</si>
  <si>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</si>
  <si>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</si>
  <si>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</si>
  <si>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</si>
  <si>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</si>
  <si>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</si>
  <si>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</si>
  <si>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</si>
  <si>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</si>
  <si>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</si>
  <si>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</si>
  <si>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</si>
  <si>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</si>
  <si>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</si>
  <si>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</si>
  <si>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</si>
  <si>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</si>
  <si>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</si>
  <si>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</si>
  <si>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</si>
  <si>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</si>
  <si>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</si>
  <si>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</si>
  <si>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</si>
  <si>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</si>
  <si>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</si>
  <si>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</si>
  <si>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</si>
  <si>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</si>
  <si>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</si>
  <si>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</si>
  <si>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</si>
  <si>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</si>
  <si>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</si>
  <si>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</si>
  <si>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</si>
  <si>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</si>
  <si>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</si>
  <si>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</si>
  <si>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</si>
  <si>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</si>
  <si>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</si>
  <si>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</si>
  <si>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</si>
  <si>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</si>
  <si>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</si>
  <si>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</si>
  <si>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</si>
  <si>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</si>
  <si>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</si>
  <si>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</si>
  <si>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</si>
  <si>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</si>
  <si>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</si>
  <si>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</si>
  <si>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</si>
  <si>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</si>
  <si>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</si>
  <si>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</si>
  <si>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</si>
  <si>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</si>
  <si>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</si>
  <si>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</si>
  <si>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</si>
  <si>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</si>
  <si>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</si>
  <si>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</si>
  <si>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</si>
  <si>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</si>
  <si>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</si>
  <si>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</si>
  <si>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</si>
  <si>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</si>
  <si>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</si>
  <si>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</si>
  <si>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</si>
  <si>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</si>
  <si>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</si>
  <si>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</si>
  <si>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</si>
  <si>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</si>
  <si>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</si>
  <si>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</si>
  <si>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</si>
  <si>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</si>
  <si>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</si>
  <si>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</si>
  <si>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</si>
  <si>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</si>
  <si>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</si>
  <si>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</si>
  <si>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</si>
  <si>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</si>
  <si>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</si>
  <si>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</si>
  <si>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</si>
  <si>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</si>
  <si>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</si>
  <si>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</si>
  <si>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</si>
  <si>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</si>
  <si>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</si>
  <si>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</si>
  <si>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</si>
  <si>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</si>
  <si>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</si>
  <si>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</si>
  <si>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</si>
  <si>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</si>
  <si>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</si>
  <si>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</si>
  <si>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</si>
  <si>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</si>
  <si>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</si>
  <si>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</si>
  <si>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</si>
  <si>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</si>
  <si>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</si>
  <si>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</si>
  <si>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</si>
  <si>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</si>
  <si>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</si>
  <si>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</si>
  <si>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</si>
  <si>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</si>
  <si>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</si>
  <si>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</si>
  <si>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</si>
  <si>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</si>
  <si>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</si>
  <si>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</si>
  <si>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</si>
  <si>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</si>
  <si>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</si>
  <si>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</si>
  <si>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</si>
  <si>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</si>
  <si>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</si>
  <si>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</si>
  <si>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</si>
  <si>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</si>
  <si>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</si>
  <si>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</si>
  <si>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</si>
  <si>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</si>
  <si>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</si>
  <si>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</si>
  <si>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</si>
  <si>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</si>
  <si>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</si>
  <si>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</si>
  <si>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</si>
  <si>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</si>
  <si>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</si>
  <si>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</si>
  <si>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</si>
  <si>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</si>
  <si>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</si>
  <si>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</si>
  <si>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</si>
  <si>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</si>
  <si>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</si>
  <si>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</si>
  <si>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</si>
  <si>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</si>
  <si>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</si>
  <si>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</si>
  <si>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</si>
  <si>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</si>
  <si>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</si>
  <si>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</si>
  <si>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</si>
  <si>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</si>
  <si>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</si>
  <si>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</si>
  <si>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</si>
  <si>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</si>
  <si>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</si>
  <si>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</si>
  <si>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</si>
  <si>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</si>
  <si>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</si>
  <si>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</si>
  <si>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</si>
  <si>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</si>
  <si>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</si>
  <si>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</si>
  <si>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</si>
  <si>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</si>
  <si>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</si>
  <si>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</si>
  <si>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</si>
  <si>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</si>
  <si>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</si>
  <si>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</si>
  <si>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</si>
  <si>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</si>
  <si>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</si>
  <si>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</si>
  <si>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</si>
  <si>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</si>
  <si>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</si>
  <si>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</si>
  <si>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</si>
  <si>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</si>
  <si>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</si>
  <si>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</si>
  <si>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</si>
  <si>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</si>
  <si>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</si>
  <si>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</si>
  <si>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</si>
  <si>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</si>
  <si>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</si>
  <si>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</si>
  <si>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</si>
  <si>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</si>
  <si>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</si>
  <si>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</si>
  <si>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</si>
  <si>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</si>
  <si>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</si>
  <si>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</si>
  <si>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</si>
  <si>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</si>
  <si>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</si>
  <si>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</si>
  <si>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</si>
  <si>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</si>
  <si>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</si>
  <si>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</si>
  <si>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</si>
  <si>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</si>
  <si>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</si>
  <si>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</si>
  <si>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</si>
  <si>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</si>
  <si>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</si>
  <si>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</si>
  <si>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</si>
  <si>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</si>
  <si>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</si>
  <si>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</si>
  <si>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</si>
  <si>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</si>
  <si>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</si>
  <si>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</si>
  <si>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</si>
  <si>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</si>
  <si>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</si>
  <si>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</si>
  <si>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</si>
  <si>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</si>
  <si>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</si>
  <si>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</si>
  <si>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</si>
  <si>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</si>
  <si>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</si>
  <si>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</si>
  <si>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</si>
  <si>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</si>
  <si>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</si>
  <si>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</si>
  <si>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</si>
  <si>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</si>
  <si>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</si>
  <si>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</si>
  <si>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</si>
  <si>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</si>
  <si>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</si>
  <si>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</si>
  <si>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</si>
  <si>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</si>
  <si>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</si>
  <si>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</si>
  <si>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</si>
  <si>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</si>
  <si>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</si>
  <si>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</si>
  <si>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</si>
  <si>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</si>
  <si>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</si>
  <si>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</si>
  <si>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</si>
  <si>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</si>
  <si>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</si>
  <si>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</si>
  <si>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</si>
  <si>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</si>
  <si>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</si>
  <si>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</si>
  <si>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</si>
  <si>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</si>
  <si>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</si>
  <si>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</si>
  <si>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</si>
  <si>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</si>
  <si>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</si>
  <si>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</si>
  <si>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</si>
  <si>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</si>
  <si>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</si>
  <si>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</si>
  <si>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</si>
  <si>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</si>
  <si>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</si>
  <si>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</si>
  <si>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</si>
  <si>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</si>
  <si>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</si>
  <si>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</si>
  <si>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</si>
  <si>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</si>
  <si>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</si>
  <si>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</si>
  <si>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</si>
  <si>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</si>
  <si>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</si>
  <si>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</si>
  <si>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</si>
  <si>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</si>
  <si>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</si>
  <si>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</si>
  <si>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</si>
  <si>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</si>
  <si>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</si>
  <si>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</si>
  <si>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</si>
  <si>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</si>
  <si>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</si>
  <si>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</si>
  <si>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</si>
  <si>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</si>
  <si>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</si>
  <si>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</si>
  <si>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</si>
  <si>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</si>
  <si>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</si>
  <si>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</si>
  <si>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</si>
  <si>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</si>
  <si>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</si>
  <si>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</si>
  <si>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</si>
  <si>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</si>
  <si>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</si>
  <si>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</si>
  <si>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</si>
  <si>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</si>
  <si>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</si>
  <si>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</si>
  <si>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</si>
  <si>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</si>
  <si>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</si>
  <si>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</si>
  <si>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</si>
  <si>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</si>
  <si>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</si>
  <si>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</si>
  <si>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</si>
  <si>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</si>
  <si>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</si>
  <si>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</si>
  <si>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</si>
  <si>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</si>
  <si>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</si>
  <si>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</si>
  <si>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</si>
  <si>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</si>
  <si>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</si>
  <si>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</si>
  <si>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</si>
  <si>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</si>
  <si>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</si>
  <si>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</si>
  <si>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</si>
  <si>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</si>
  <si>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</si>
  <si>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</si>
  <si>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</si>
  <si>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</si>
  <si>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</si>
  <si>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</si>
  <si>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</si>
  <si>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</si>
  <si>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</si>
  <si>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</si>
  <si>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</si>
  <si>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</si>
  <si>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</si>
  <si>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</si>
  <si>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</si>
  <si>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</si>
  <si>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</si>
  <si>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</si>
  <si>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</si>
  <si>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</si>
  <si>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</si>
  <si>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</si>
  <si>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</si>
  <si>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</si>
  <si>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</si>
  <si>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</si>
  <si>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</si>
  <si>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</si>
  <si>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</si>
  <si>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</si>
  <si>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</si>
  <si>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</si>
  <si>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</si>
  <si>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</si>
  <si>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</si>
  <si>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</si>
  <si>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</si>
  <si>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</si>
  <si>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</si>
  <si>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</si>
  <si>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</si>
  <si>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</si>
  <si>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</si>
  <si>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</si>
  <si>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</si>
  <si>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</si>
  <si>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</si>
  <si>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</si>
  <si>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</si>
  <si>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</si>
  <si>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</si>
  <si>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</si>
  <si>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</si>
  <si>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</si>
  <si>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</si>
  <si>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</si>
  <si>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</si>
  <si>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</si>
  <si>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</si>
  <si>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</si>
  <si>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</si>
  <si>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</si>
  <si>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</si>
  <si>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</si>
  <si>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</si>
  <si>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</si>
  <si>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</si>
  <si>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</si>
  <si>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</si>
  <si>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</si>
  <si>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</si>
  <si>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</si>
  <si>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</si>
  <si>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</si>
  <si>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</si>
  <si>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</si>
  <si>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</si>
  <si>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</si>
  <si>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</si>
  <si>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</si>
  <si>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</si>
  <si>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</si>
  <si>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</si>
  <si>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</si>
  <si>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</si>
  <si>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</si>
  <si>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</si>
  <si>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</si>
  <si>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</si>
  <si>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</si>
  <si>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</si>
  <si>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</si>
  <si>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</si>
  <si>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</si>
  <si>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</si>
  <si>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</si>
  <si>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</si>
  <si>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</si>
  <si>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</si>
  <si>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</si>
  <si>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</si>
  <si>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</si>
  <si>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</si>
  <si>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</si>
  <si>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</si>
  <si>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</si>
  <si>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</si>
  <si>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</si>
  <si>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</si>
  <si>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</si>
  <si>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</si>
  <si>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</si>
  <si>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</si>
  <si>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</si>
  <si>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</si>
  <si>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</si>
  <si>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</si>
  <si>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</si>
  <si>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</si>
  <si>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</si>
  <si>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</si>
  <si>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</si>
  <si>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</si>
  <si>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</si>
  <si>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</si>
  <si>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</si>
  <si>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</si>
  <si>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</si>
  <si>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</si>
  <si>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</si>
  <si>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</si>
  <si>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</si>
  <si>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</si>
  <si>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</si>
  <si>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</si>
  <si>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</si>
  <si>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</si>
  <si>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</si>
  <si>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</si>
  <si>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</si>
  <si>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</si>
  <si>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</si>
  <si>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</si>
  <si>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</si>
  <si>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</si>
  <si>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</si>
  <si>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</si>
  <si>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</si>
  <si>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</si>
  <si>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</si>
  <si>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</si>
  <si>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</si>
  <si>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</si>
  <si>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</si>
  <si>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</si>
  <si>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</si>
  <si>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</si>
  <si>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</si>
  <si>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</si>
  <si>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</si>
  <si>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</si>
  <si>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</si>
  <si>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</si>
  <si>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</si>
  <si>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</si>
  <si>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</si>
  <si>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</si>
  <si>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</si>
  <si>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</si>
  <si>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</si>
  <si>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</si>
  <si>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</si>
  <si>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</si>
  <si>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</si>
  <si>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</si>
  <si>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</si>
  <si>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</si>
  <si>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</si>
  <si>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</si>
  <si>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</si>
  <si>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</si>
  <si>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</si>
  <si>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</si>
  <si>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</si>
  <si>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</si>
  <si>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</si>
  <si>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</si>
  <si>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</si>
  <si>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</si>
  <si>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</si>
  <si>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</si>
  <si>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</si>
  <si>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</si>
  <si>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</si>
  <si>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</si>
  <si>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</si>
  <si>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</si>
  <si>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</si>
  <si>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</si>
  <si>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</si>
  <si>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</si>
  <si>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</si>
  <si>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</si>
  <si>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</si>
  <si>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</si>
  <si>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</si>
  <si>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</si>
  <si>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</si>
  <si>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</si>
  <si>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</si>
  <si>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</si>
  <si>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</si>
  <si>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</si>
  <si>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</si>
  <si>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</si>
  <si>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</si>
  <si>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</si>
  <si>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</si>
  <si>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</si>
  <si>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</si>
  <si>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</si>
  <si>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</si>
  <si>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</si>
  <si>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</si>
  <si>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</si>
  <si>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</si>
  <si>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</si>
  <si>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</si>
  <si>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</si>
  <si>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</si>
  <si>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</si>
  <si>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</si>
  <si>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</si>
  <si>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</si>
  <si>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</si>
  <si>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</si>
  <si>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</si>
  <si>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</si>
  <si>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</si>
  <si>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</si>
  <si>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</si>
  <si>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</si>
  <si>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</si>
  <si>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</si>
  <si>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</si>
  <si>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</si>
  <si>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</si>
  <si>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</si>
  <si>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</si>
  <si>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</si>
  <si>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</si>
  <si>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</si>
  <si>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</si>
  <si>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</si>
  <si>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</si>
  <si>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</si>
  <si>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</si>
  <si>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</si>
  <si>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</si>
  <si>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</si>
  <si>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</si>
  <si>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</si>
  <si>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</si>
  <si>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</si>
  <si>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</si>
  <si>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</si>
  <si>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</si>
  <si>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</si>
  <si>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</si>
  <si>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</si>
  <si>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</si>
  <si>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</si>
  <si>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</si>
  <si>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</si>
  <si>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</si>
  <si>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</si>
  <si>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</si>
  <si>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</si>
  <si>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</si>
  <si>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</si>
  <si>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</si>
  <si>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</si>
  <si>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</si>
  <si>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</si>
  <si>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</si>
  <si>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</si>
  <si>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</si>
  <si>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</si>
  <si>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</si>
  <si>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</si>
  <si>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</si>
  <si>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</si>
  <si>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</si>
  <si>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</si>
  <si>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</si>
  <si>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</si>
  <si>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</si>
  <si>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</si>
  <si>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</si>
  <si>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</si>
  <si>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</si>
  <si>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</si>
  <si>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</si>
  <si>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</si>
  <si>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</si>
  <si>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</si>
  <si>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</si>
  <si>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</si>
  <si>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</si>
  <si>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</si>
  <si>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</si>
  <si>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</si>
  <si>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</si>
  <si>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</si>
  <si>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</si>
  <si>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</si>
  <si>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</si>
  <si>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</si>
  <si>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</si>
  <si>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</si>
  <si>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</si>
  <si>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</si>
  <si>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</si>
  <si>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</si>
  <si>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</si>
  <si>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</si>
  <si>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</si>
  <si>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</si>
  <si>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</si>
  <si>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</si>
  <si>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</si>
  <si>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</si>
  <si>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</si>
  <si>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</si>
  <si>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</si>
  <si>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</si>
  <si>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</si>
  <si>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</si>
  <si>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</si>
  <si>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</si>
  <si>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</si>
  <si>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</si>
  <si>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</si>
  <si>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</si>
  <si>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</si>
  <si>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</si>
  <si>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</si>
  <si>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</si>
  <si>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</si>
  <si>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</si>
  <si>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</si>
  <si>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</si>
  <si>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</si>
  <si>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</si>
  <si>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</si>
  <si>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</si>
  <si>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</si>
  <si>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</si>
  <si>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</si>
  <si>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</si>
  <si>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</si>
  <si>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</si>
  <si>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</si>
  <si>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</si>
  <si>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</si>
  <si>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</si>
  <si>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</si>
  <si>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</si>
  <si>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</si>
  <si>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</si>
  <si>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</si>
  <si>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</si>
  <si>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</si>
  <si>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</si>
  <si>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</si>
  <si>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</si>
  <si>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</si>
  <si>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</si>
  <si>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</si>
  <si>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</si>
  <si>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</si>
  <si>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</si>
  <si>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</si>
  <si>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</si>
  <si>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</si>
  <si>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</si>
  <si>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</si>
  <si>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</si>
  <si>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</si>
  <si>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</si>
  <si>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</si>
  <si>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</si>
  <si>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</si>
  <si>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</si>
  <si>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</si>
  <si>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</si>
  <si>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</si>
  <si>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</si>
  <si>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</si>
  <si>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</si>
  <si>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</si>
  <si>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</si>
  <si>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</si>
  <si>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</si>
  <si>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</si>
  <si>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</si>
  <si>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</si>
  <si>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</si>
  <si>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</si>
  <si>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</si>
  <si>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</si>
  <si>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</si>
  <si>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</si>
  <si>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</si>
  <si>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</si>
  <si>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</si>
  <si>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</si>
  <si>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</si>
  <si>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</si>
  <si>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</si>
  <si>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</si>
  <si>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</si>
  <si>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</si>
  <si>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</si>
  <si>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</si>
  <si>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</si>
  <si>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</si>
  <si>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</si>
  <si>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</si>
  <si>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</si>
  <si>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</si>
  <si>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</si>
  <si>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</si>
  <si>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</si>
  <si>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</si>
  <si>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</si>
  <si>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</si>
  <si>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</si>
  <si>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</si>
  <si>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</si>
  <si>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</si>
  <si>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</si>
  <si>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</si>
  <si>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</si>
  <si>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</si>
  <si>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</si>
  <si>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</si>
  <si>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</si>
  <si>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</si>
  <si>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</si>
  <si>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</si>
  <si>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</si>
  <si>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</si>
  <si>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</si>
  <si>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</si>
  <si>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</si>
  <si>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</si>
  <si>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</si>
  <si>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</si>
  <si>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</si>
  <si>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</si>
  <si>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</si>
  <si>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</si>
  <si>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</si>
  <si>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</si>
  <si>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</si>
  <si>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</si>
  <si>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</si>
  <si>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</si>
  <si>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</si>
  <si>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</si>
  <si>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</si>
  <si>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</si>
  <si>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</si>
  <si>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</si>
  <si>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</si>
  <si>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</si>
  <si>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</si>
  <si>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</si>
  <si>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</si>
  <si>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</si>
  <si>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</si>
  <si>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</si>
  <si>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</si>
  <si>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</si>
  <si>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</si>
  <si>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</si>
  <si>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</si>
  <si>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</si>
  <si>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</si>
  <si>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</si>
  <si>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</si>
  <si>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</si>
  <si>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</si>
  <si>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</si>
  <si>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</si>
  <si>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</si>
  <si>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</si>
  <si>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</si>
  <si>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</si>
  <si>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</si>
  <si>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</si>
  <si>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</si>
  <si>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</si>
  <si>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</si>
  <si>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</si>
  <si>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</si>
  <si>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</si>
  <si>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</si>
  <si>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</si>
  <si>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</si>
  <si>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</si>
  <si>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</si>
  <si>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</si>
  <si>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</si>
  <si>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</si>
  <si>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</si>
  <si>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</si>
  <si>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</si>
  <si>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</si>
  <si>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</si>
  <si>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</si>
  <si>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</si>
  <si>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</si>
  <si>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</si>
  <si>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</si>
  <si>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</si>
  <si>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</si>
  <si>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</si>
  <si>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</si>
  <si>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</si>
  <si>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</si>
  <si>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</si>
  <si>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</si>
  <si>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</si>
  <si>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</si>
  <si>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</si>
  <si>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</si>
  <si>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</si>
  <si>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</si>
  <si>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</si>
  <si>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</si>
  <si>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</si>
  <si>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</si>
  <si>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</si>
  <si>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</si>
  <si>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</si>
  <si>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</si>
  <si>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</si>
  <si>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</si>
  <si>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</si>
  <si>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</si>
  <si>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</si>
  <si>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</si>
  <si>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</si>
  <si>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</si>
  <si>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</si>
  <si>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</si>
  <si>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</si>
  <si>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</si>
  <si>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</si>
  <si>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</si>
  <si>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</si>
  <si>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</si>
  <si>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</si>
  <si>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</si>
  <si>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</si>
  <si>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</si>
  <si>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</si>
  <si>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</si>
  <si>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</si>
  <si>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</si>
  <si>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</si>
  <si>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</si>
  <si>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</si>
  <si>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</si>
  <si>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</si>
  <si>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</si>
  <si>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</si>
  <si>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</si>
  <si>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</si>
  <si>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</si>
  <si>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</si>
  <si>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</si>
  <si>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</si>
  <si>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</si>
  <si>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</si>
  <si>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</si>
  <si>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</si>
  <si>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</si>
  <si>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</si>
  <si>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</si>
  <si>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</si>
  <si>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</si>
  <si>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</si>
  <si>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</si>
  <si>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</si>
  <si>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</si>
  <si>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</si>
  <si>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</si>
  <si>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</si>
  <si>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</si>
  <si>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</si>
  <si>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</si>
  <si>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</si>
  <si>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</si>
  <si>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</si>
  <si>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</si>
  <si>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</si>
  <si>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</si>
  <si>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</si>
  <si>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</si>
  <si>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</si>
  <si>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</si>
  <si>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</si>
  <si>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</si>
  <si>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</si>
  <si>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</si>
  <si>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</si>
  <si>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</si>
  <si>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</si>
  <si>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</si>
  <si>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</si>
  <si>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</si>
  <si>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</si>
  <si>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</si>
  <si>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</si>
  <si>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</si>
  <si>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</si>
  <si>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</si>
  <si>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</si>
  <si>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</si>
  <si>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</si>
  <si>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</si>
  <si>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</si>
  <si>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</si>
  <si>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</si>
  <si>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</si>
  <si>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</si>
  <si>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</si>
  <si>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</si>
  <si>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</si>
  <si>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</si>
  <si>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</si>
  <si>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</si>
  <si>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</si>
  <si>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</si>
  <si>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</si>
  <si>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</si>
  <si>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</si>
  <si>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</si>
  <si>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</si>
  <si>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</si>
  <si>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</si>
  <si>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</si>
  <si>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</si>
  <si>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</si>
  <si>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</si>
  <si>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</si>
  <si>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</si>
  <si>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</si>
  <si>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</si>
  <si>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</si>
  <si>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</si>
  <si>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</si>
  <si>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</si>
  <si>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</si>
  <si>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</si>
  <si>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</si>
  <si>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</si>
  <si>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</si>
  <si>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</si>
  <si>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</si>
  <si>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</si>
  <si>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</si>
  <si>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</si>
  <si>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</si>
  <si>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</si>
  <si>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</si>
  <si>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</si>
  <si>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</si>
  <si>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</si>
  <si>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</si>
  <si>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</si>
  <si>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</si>
  <si>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</si>
  <si>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</si>
  <si>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</si>
  <si>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</si>
  <si>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</si>
  <si>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</si>
  <si>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</si>
  <si>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</si>
  <si>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</si>
  <si>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</si>
  <si>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</si>
  <si>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</si>
  <si>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</si>
  <si>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</si>
  <si>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</si>
  <si>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</si>
  <si>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</si>
  <si>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</si>
  <si>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</si>
  <si>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</si>
  <si>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</si>
  <si>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</si>
  <si>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</si>
  <si>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</si>
  <si>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</si>
  <si>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</si>
  <si>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</si>
  <si>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</si>
  <si>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</si>
  <si>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</si>
  <si>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</si>
  <si>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</si>
  <si>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</si>
  <si>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</si>
  <si>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</si>
  <si>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</si>
  <si>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</si>
  <si>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</si>
  <si>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</si>
  <si>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</si>
  <si>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</si>
  <si>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</si>
  <si>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</si>
  <si>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</si>
  <si>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</si>
  <si>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</si>
  <si>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</si>
  <si>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</si>
  <si>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</si>
  <si>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</si>
  <si>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</si>
  <si>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</si>
  <si>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</si>
  <si>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</si>
  <si>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</si>
  <si>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</si>
  <si>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</si>
  <si>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</si>
  <si>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</si>
  <si>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</si>
  <si>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</si>
  <si>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</si>
  <si>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</si>
  <si>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</si>
  <si>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</si>
  <si>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</si>
  <si>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</si>
  <si>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</si>
  <si>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</si>
  <si>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</si>
  <si>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</si>
  <si>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</si>
  <si>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</si>
  <si>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</si>
  <si>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</si>
  <si>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</si>
  <si>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</si>
  <si>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</si>
  <si>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</si>
  <si>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</si>
  <si>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</si>
  <si>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</si>
  <si>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</si>
  <si>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</si>
  <si>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</si>
  <si>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</si>
  <si>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</si>
  <si>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</si>
  <si>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</si>
  <si>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</si>
  <si>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</si>
  <si>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</si>
  <si>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</si>
  <si>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</si>
  <si>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</si>
  <si>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</si>
  <si>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</si>
  <si>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</si>
  <si>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</si>
  <si>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</si>
  <si>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</si>
  <si>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</si>
  <si>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</si>
  <si>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</si>
  <si>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</si>
  <si>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</si>
  <si>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</si>
  <si>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</si>
  <si>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</si>
  <si>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</si>
  <si>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</si>
  <si>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</si>
  <si>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</si>
  <si>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</si>
  <si>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</si>
  <si>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</si>
  <si>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</si>
  <si>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</si>
  <si>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</si>
  <si>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</si>
  <si>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</si>
  <si>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</si>
  <si>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</si>
  <si>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</si>
  <si>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</si>
  <si>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</si>
  <si>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</si>
  <si>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</si>
  <si>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</si>
  <si>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</si>
  <si>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</si>
  <si>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</si>
  <si>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</si>
  <si>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</si>
  <si>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</si>
  <si>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</si>
  <si>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</si>
  <si>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</si>
  <si>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</si>
  <si>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</si>
  <si>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</si>
  <si>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</si>
  <si>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</si>
  <si>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</si>
  <si>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</si>
  <si>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</si>
  <si>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</si>
  <si>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</si>
  <si>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</si>
  <si>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</si>
  <si>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</si>
  <si>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</si>
  <si>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</si>
  <si>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</si>
  <si>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</si>
  <si>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</si>
  <si>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</si>
  <si>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</si>
  <si>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</si>
  <si>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</si>
  <si>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</si>
  <si>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</si>
  <si>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</si>
  <si>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</si>
  <si>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</si>
  <si>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</si>
  <si>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</si>
  <si>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</si>
  <si>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</si>
  <si>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</si>
  <si>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</si>
  <si>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</si>
  <si>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</si>
  <si>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</si>
  <si>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</si>
  <si>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</si>
  <si>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</si>
  <si>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</si>
  <si>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</si>
  <si>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</si>
  <si>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</si>
  <si>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</si>
  <si>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</si>
  <si>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</si>
  <si>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</si>
  <si>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</si>
  <si>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</si>
  <si>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</si>
  <si>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</si>
  <si>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</si>
  <si>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</si>
  <si>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</si>
  <si>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</si>
  <si>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</si>
  <si>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</si>
  <si>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</si>
  <si>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</si>
  <si>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</si>
  <si>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</si>
  <si>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</si>
  <si>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</si>
  <si>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</si>
  <si>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</si>
  <si>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</si>
  <si>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</si>
  <si>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</si>
  <si>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</si>
  <si>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</si>
  <si>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</si>
  <si>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</si>
  <si>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</si>
  <si>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</si>
  <si>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</si>
  <si>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</si>
  <si>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</si>
  <si>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</si>
  <si>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</si>
  <si>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</si>
  <si>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</si>
  <si>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</si>
  <si>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</si>
  <si>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</si>
  <si>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</si>
  <si>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</si>
  <si>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</si>
  <si>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</si>
  <si>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</si>
  <si>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</si>
  <si>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</si>
  <si>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</si>
  <si>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</si>
  <si>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</si>
  <si>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</si>
  <si>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</si>
  <si>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</si>
  <si>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</si>
  <si>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</si>
  <si>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</si>
  <si>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</si>
  <si>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</si>
  <si>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</si>
  <si>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</si>
  <si>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</si>
  <si>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</si>
  <si>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</si>
  <si>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</si>
  <si>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</si>
  <si>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</si>
  <si>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</si>
  <si>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</si>
  <si>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</si>
  <si>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</si>
  <si>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</si>
  <si>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</si>
  <si>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</si>
  <si>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</si>
  <si>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</si>
  <si>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</si>
  <si>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</si>
  <si>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</si>
  <si>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</si>
  <si>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</si>
  <si>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</si>
  <si>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</si>
  <si>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</si>
  <si>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</si>
  <si>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</si>
  <si>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</si>
  <si>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</si>
  <si>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</si>
  <si>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</si>
  <si>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</si>
  <si>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</si>
  <si>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</si>
  <si>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</si>
  <si>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</si>
  <si>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SRM Mikroelektronik GmbH</t>
  </si>
  <si>
    <t>DE 319429047</t>
  </si>
  <si>
    <t>General manager</t>
  </si>
  <si>
    <t>Colditzstr. 33 12099 Berlin</t>
  </si>
  <si>
    <t>Domink Schmidt</t>
  </si>
  <si>
    <t>dominik.schmidt@srm-mikroelektronik.de</t>
  </si>
  <si>
    <t xml:space="preserve"> +49 30 701 900 0</t>
  </si>
  <si>
    <t>No direct injection, material is present in pruchased components in small proportions</t>
  </si>
  <si>
    <t>The smelters are determined and evaluated by our suppliers, as we do not purchase the materials directly but only use components in which they occur</t>
  </si>
  <si>
    <t>https://srm-mikroelektronik.de/wp-content/uploads/2025-SRM-Konfliktfreie-Beschaffungsrichtlinie.pdf</t>
  </si>
  <si>
    <t>GoldAdvanced Chemical Company</t>
  </si>
  <si>
    <t>GoldAida Chemical Industries Co., Ltd.</t>
  </si>
  <si>
    <t>GoldAgosi AG</t>
  </si>
  <si>
    <t>GoldAlmalyk Mining and Metallurgical Complex (AMMC)</t>
  </si>
  <si>
    <t>GoldAngloGold Ashanti Corrego do Sitio Mineracao</t>
  </si>
  <si>
    <t>GoldArgor-Heraeus S.A.</t>
  </si>
  <si>
    <t>Kobe</t>
  </si>
  <si>
    <t>GoldAsahi Pretec Corp.</t>
  </si>
  <si>
    <t>GoldAsaka Riken Co., Ltd.</t>
  </si>
  <si>
    <t>GoldAtasay Kuyumculuk Sanayi Ve Ticaret A.S.</t>
  </si>
  <si>
    <t>GoldAurubis AG</t>
  </si>
  <si>
    <t>GoldBangko Sentral ng Pilipinas (Central Bank of the Philippines)</t>
  </si>
  <si>
    <t>Boliden AB</t>
  </si>
  <si>
    <t>GoldBoliden AB</t>
  </si>
  <si>
    <t>GoldC. Hafner GmbH + Co. KG</t>
  </si>
  <si>
    <t>GoldCaridad</t>
  </si>
  <si>
    <t>GoldCCR Refinery - Glencore Canada Corporation</t>
  </si>
  <si>
    <t>GoldChugai Mining</t>
  </si>
  <si>
    <t>GoldDaye Non-Ferrous Metals Mining Ltd.</t>
  </si>
  <si>
    <t>GoldDSC (Do Sung Corporation)</t>
  </si>
  <si>
    <t>GoldDowa</t>
  </si>
  <si>
    <t>GoldEco-System Recycling Co., Ltd. East Plant</t>
  </si>
  <si>
    <t>GoldJSC Novosibirsk Refinery</t>
  </si>
  <si>
    <t>GoldRefinery of Seemine Gold Co., Ltd.</t>
  </si>
  <si>
    <t>GoldGuoda Safina High-Tech Environmental Refinery Co., Ltd.</t>
  </si>
  <si>
    <t>GoldHangzhou Fuchunjiang Smelting Co., Ltd.</t>
  </si>
  <si>
    <t>GoldLT Metal Ltd.</t>
  </si>
  <si>
    <t>GoldHeimerle + Meule GmbH</t>
  </si>
  <si>
    <t>Hong Kong SAR (see also separate country code entry under HK)</t>
  </si>
  <si>
    <t>GoldHeraeus Metals Hong Kong Ltd.</t>
  </si>
  <si>
    <t>GoldHeraeus Germany GmbH Co. KG</t>
  </si>
  <si>
    <t>GoldHunan Chenzhou Mining Co., Ltd.</t>
  </si>
  <si>
    <t>GoldHunan Guiyang yinxing Nonferrous Smelting Co., Ltd.</t>
  </si>
  <si>
    <t>GoldHwaSeong CJ CO., LTD.</t>
  </si>
  <si>
    <t>GoldInner Mongolia Qiankun Gold and Silver Refinery Share Co., Ltd.</t>
  </si>
  <si>
    <t>GoldIshifuku Metal Industry Co., Ltd.</t>
  </si>
  <si>
    <t>GoldIstanbul Gold Refinery</t>
  </si>
  <si>
    <t>GoldJapan Mint</t>
  </si>
  <si>
    <t>GoldJiangxi Copper Co., Ltd.</t>
  </si>
  <si>
    <t>GoldAsahi Refining USA Inc.</t>
  </si>
  <si>
    <t>GoldAsahi Refining Canada Ltd.</t>
  </si>
  <si>
    <t>GoldJSC Ekaterinburg Non-Ferrous Metal Processing Plant</t>
  </si>
  <si>
    <t>GoldJSC Uralelectromed</t>
  </si>
  <si>
    <t>GoldJX Nippon Mining &amp; Metals Co., Ltd.</t>
  </si>
  <si>
    <t>GoldKazakhmys Smelting LLC</t>
  </si>
  <si>
    <t>GoldKazzinc</t>
  </si>
  <si>
    <t>GoldKennecott Utah Copper LLC</t>
  </si>
  <si>
    <t>GoldKojima Chemicals Co., Ltd.</t>
  </si>
  <si>
    <t>GoldKyrgyzaltyn JSC</t>
  </si>
  <si>
    <t>GoldL'azurde Company For Jewelry</t>
  </si>
  <si>
    <t>GoldLingbao Gold Co., Ltd.</t>
  </si>
  <si>
    <t>GoldLingbao Jinyuan Tonghui Refinery Co., Ltd.</t>
  </si>
  <si>
    <t>LS-NIKKO Copper Inc.</t>
  </si>
  <si>
    <t>GoldLS-NIKKO Copper Inc.</t>
  </si>
  <si>
    <t>GoldLuoyang Zijin Yinhui Gold Refinery Co., Ltd.</t>
  </si>
  <si>
    <t>GoldMaterion</t>
  </si>
  <si>
    <t>GoldMatsuda Sangyo Co., Ltd.</t>
  </si>
  <si>
    <t>GoldMetalor Technologies (Suzhou) Ltd.</t>
  </si>
  <si>
    <t>GoldMetalor Technologies (Hong Kong) Ltd.</t>
  </si>
  <si>
    <t>GoldMetalor Technologies (Singapore) Pte., Ltd.</t>
  </si>
  <si>
    <t>GoldMetalor Technologies S.A.</t>
  </si>
  <si>
    <t>GoldMetalor USA Refining Corporation</t>
  </si>
  <si>
    <t>GoldMetalurgica Met-Mex Penoles S.A. De C.V.</t>
  </si>
  <si>
    <t>GoldMitsubishi Materials Corporation</t>
  </si>
  <si>
    <t>GoldMitsui Mining and Smelting Co., Ltd.</t>
  </si>
  <si>
    <t>GoldMoscow Special Alloys Processing Plant</t>
  </si>
  <si>
    <t>GoldNadir Metal Rafineri San. Ve Tic. A.S.</t>
  </si>
  <si>
    <t>GoldNavoi Mining and Metallurgical Combinat</t>
  </si>
  <si>
    <t>GoldNihon Material Co., Ltd.</t>
  </si>
  <si>
    <t>GoldOhura Precious Metal Industry Co., Ltd.</t>
  </si>
  <si>
    <t>GoldOJSC "The Gulidov Krasnoyarsk Non-Ferrous Metals Plant" (OJSC Krastsvetmet)</t>
  </si>
  <si>
    <t>GoldMKS PAMP SA</t>
  </si>
  <si>
    <t>GoldPenglai Penggang Gold Industry Co., Ltd.</t>
  </si>
  <si>
    <t>GoldPrioksky Plant of Non-Ferrous Metals</t>
  </si>
  <si>
    <t>GoldPT Aneka Tambang (Persero) Tbk</t>
  </si>
  <si>
    <t>GoldPX Precinox S.A.</t>
  </si>
  <si>
    <t>GoldRand Refinery (Pty) Ltd.</t>
  </si>
  <si>
    <t>GoldRoyal Canadian Mint</t>
  </si>
  <si>
    <t>GoldSabin Metal Corp.</t>
  </si>
  <si>
    <t>GoldSamduck Precious Metals</t>
  </si>
  <si>
    <t>GoldSamwon Metals Corp.</t>
  </si>
  <si>
    <t>GoldSEMPSA Joyeria Plateria S.A.</t>
  </si>
  <si>
    <t>GoldShandong Tiancheng Biological Gold Industrial Co., Ltd.</t>
  </si>
  <si>
    <t>GoldShandong Zhaojin Gold &amp; Silver Refinery Co., Ltd.</t>
  </si>
  <si>
    <t>GoldSichuan Tianze Precious Metals Co., Ltd.</t>
  </si>
  <si>
    <t>GoldSOE Shyolkovsky Factory of Secondary Precious Metals</t>
  </si>
  <si>
    <t>GoldSolar Applied Materials Technology Corp.</t>
  </si>
  <si>
    <t>GoldSumitomo Metal Mining Co., Ltd.</t>
  </si>
  <si>
    <t>GoldSuper Dragon Technology Co., Ltd.</t>
  </si>
  <si>
    <t>GoldTanaka Kikinzoku Kogyo K.K.</t>
  </si>
  <si>
    <t>GoldGreat Wall Precious Metals Co., Ltd. of CBPM</t>
  </si>
  <si>
    <t>GoldShandong Gold Smelting Co., Ltd.</t>
  </si>
  <si>
    <t>GoldTokuriki Honten Co., Ltd.</t>
  </si>
  <si>
    <t>GoldTongling Nonferrous Metals Group Co., Ltd.</t>
  </si>
  <si>
    <t>GoldTorecom</t>
  </si>
  <si>
    <t>GoldUmicore S.A. Business Unit Precious Metals Refining</t>
  </si>
  <si>
    <t>GoldUnited Precious Metal Refining, Inc.</t>
  </si>
  <si>
    <t>GoldValcambi S.A.</t>
  </si>
  <si>
    <t>GoldWestern Australian Mint (T/a The Perth Mint)</t>
  </si>
  <si>
    <t>GoldYamakin Co., Ltd.</t>
  </si>
  <si>
    <t>GoldYokohama Metal Co., Ltd.</t>
  </si>
  <si>
    <t>GoldZhongyuan Gold Smelter of Zhongjin Gold Corporation</t>
  </si>
  <si>
    <t>GoldGold Refinery of Zijin Mining Group Co., Ltd.</t>
  </si>
  <si>
    <t>GoldMorris and Watson</t>
  </si>
  <si>
    <t>GoldSAFINA A.S.</t>
  </si>
  <si>
    <t>GoldGuangdong Jinding Gold Limited</t>
  </si>
  <si>
    <t>GoldUmicore Precious Metals Thailand</t>
  </si>
  <si>
    <t>CID002459</t>
  </si>
  <si>
    <t>Geib Refining Corporation</t>
  </si>
  <si>
    <t>GoldGeib Refining Corporation</t>
  </si>
  <si>
    <t>GoldMMTC-PAMP India Pvt., Ltd.</t>
  </si>
  <si>
    <t>GoldKGHM Polska Miedz Spolka Akcyjna</t>
  </si>
  <si>
    <t>GoldFidelity Printers and Refiners Ltd.</t>
  </si>
  <si>
    <t>GoldSingway Technology Co., Ltd.</t>
  </si>
  <si>
    <t>GoldShandong Humon Smelting Co., Ltd.</t>
  </si>
  <si>
    <t>GoldShenzhen Zhonghenglong Real Industry Co., Ltd.</t>
  </si>
  <si>
    <t>GoldAl Etihad Gold Refinery DMCC</t>
  </si>
  <si>
    <t>GoldEmirates Gold DMCC</t>
  </si>
  <si>
    <t>GoldInternational Precious Metal Refiners</t>
  </si>
  <si>
    <t>GoldKaloti Precious Metals</t>
  </si>
  <si>
    <t>GoldSudan Gold Refinery</t>
  </si>
  <si>
    <t>GoldT.C.A S.p.A</t>
  </si>
  <si>
    <t>GoldREMONDIS PMR B.V.</t>
  </si>
  <si>
    <t>GoldFujairah Gold FZC</t>
  </si>
  <si>
    <t>GoldIndustrial Refining Company</t>
  </si>
  <si>
    <t>GoldShirpur Gold Refinery Ltd.</t>
  </si>
  <si>
    <t>Gangnam</t>
  </si>
  <si>
    <t>GoldKorea Zinc Co., Ltd.</t>
  </si>
  <si>
    <t>GoldMarsam Metals</t>
  </si>
  <si>
    <t>GoldTOO Tau-Ken-Altyn</t>
  </si>
  <si>
    <t>GoldAbington Reldan Metals, LLC</t>
  </si>
  <si>
    <t>GoldShenzhen CuiLu Gold Co., Ltd.</t>
  </si>
  <si>
    <t>GoldAlbino Mountinho Lda.</t>
  </si>
  <si>
    <t>GoldSAAMP</t>
  </si>
  <si>
    <t>GoldL'Orfebre S.A.</t>
  </si>
  <si>
    <t>Gold8853 S.p.A.</t>
  </si>
  <si>
    <t>GoldItalpreziosi</t>
  </si>
  <si>
    <t>GoldWIELAND Edelmetalle GmbH</t>
  </si>
  <si>
    <t>GoldOgussa Osterreichische Gold- und Silber-Scheideanstalt GmbH</t>
  </si>
  <si>
    <t>GoldAU Traders and Refiners</t>
  </si>
  <si>
    <t>GoldGGC Gujrat Gold Centre Pvt. Ltd.</t>
  </si>
  <si>
    <t>GoldSai Refinery</t>
  </si>
  <si>
    <t>GoldModeltech Sdn Bhd</t>
  </si>
  <si>
    <t>GoldBangalore Refinery</t>
  </si>
  <si>
    <t>GoldKyshtym Copper-Electrolytic Plant ZAO</t>
  </si>
  <si>
    <t>GoldDegussa Sonne / Mond Goldhandel GmbH</t>
  </si>
  <si>
    <t>GoldPease &amp; Curren</t>
  </si>
  <si>
    <t>GoldJALAN &amp; Company</t>
  </si>
  <si>
    <t>GoldSungEel HiMetal Co., Ltd.</t>
  </si>
  <si>
    <t>GoldPlanta Recuperadora de Metales SpA</t>
  </si>
  <si>
    <t>GoldABC Refinery Pty Ltd.</t>
  </si>
  <si>
    <t>GoldSafimet S.p.A</t>
  </si>
  <si>
    <t>GoldState Research Institute Center for Physical Sciences and Technology</t>
  </si>
  <si>
    <t>GoldAfrican Gold Refinery</t>
  </si>
  <si>
    <t>GoldGold Coast Refinery</t>
  </si>
  <si>
    <t>GoldNH Recytech Company</t>
  </si>
  <si>
    <t>GoldQG Refining, LLC</t>
  </si>
  <si>
    <t>GoldDijllah Gold Refinery FZC</t>
  </si>
  <si>
    <t>GoldCGR Metalloys Pvt Ltd.</t>
  </si>
  <si>
    <t>GoldSovereign Metals</t>
  </si>
  <si>
    <t>CID003421</t>
  </si>
  <si>
    <t>C.I Metales Procesados Industriales SAS</t>
  </si>
  <si>
    <t>Cota</t>
  </si>
  <si>
    <t>GoldC.I Metales Procesados Industriales SAS</t>
  </si>
  <si>
    <t>GoldEco-System Recycling Co., Ltd. North Plant</t>
  </si>
  <si>
    <t>GoldEco-System Recycling Co., Ltd. West Plant</t>
  </si>
  <si>
    <t>GoldAugmont Enterprises Private Limited</t>
  </si>
  <si>
    <t>IN-UT</t>
  </si>
  <si>
    <t>GoldKundan Care Products Ltd.</t>
  </si>
  <si>
    <t>GoldEmerald Jewel Industry India Limited (Unit 1)</t>
  </si>
  <si>
    <t>GoldEmerald Jewel Industry India Limited (Unit 2)</t>
  </si>
  <si>
    <t>GoldEmerald Jewel Industry India Limited (Unit 3)</t>
  </si>
  <si>
    <t>GoldEmerald Jewel Industry India Limited (Unit 4)</t>
  </si>
  <si>
    <t>GoldK.A. Rasmussen</t>
  </si>
  <si>
    <t>GoldAlexy Metals</t>
  </si>
  <si>
    <t>CID003529</t>
  </si>
  <si>
    <t>Sancus ZFS (L’Orfebre, SA)</t>
  </si>
  <si>
    <t>Barranquilla</t>
  </si>
  <si>
    <t>GoldSancus ZFS (L’Orfebre, SA)</t>
  </si>
  <si>
    <t>CID003540</t>
  </si>
  <si>
    <t>Sellem Industries Ltd.</t>
  </si>
  <si>
    <t>Nouakchott</t>
  </si>
  <si>
    <t>GoldSellem Industries Ltd.</t>
  </si>
  <si>
    <t>GoldMD Overseas</t>
  </si>
  <si>
    <t>GoldMetallix Refining Inc.</t>
  </si>
  <si>
    <t>GoldMetal Concentrators SA (Pty) Ltd.</t>
  </si>
  <si>
    <t>GoldWEEEREFINING</t>
  </si>
  <si>
    <t>GoldGold by Gold Colombia</t>
  </si>
  <si>
    <t>GoldDongwu Gold Group</t>
  </si>
  <si>
    <t>CID000211</t>
  </si>
  <si>
    <t>Changsha South Tantalum Niobium Co., Ltd.</t>
  </si>
  <si>
    <t>Changsha</t>
  </si>
  <si>
    <t>TantalumChangsha South Tantalum Niobium Co., Ltd.</t>
  </si>
  <si>
    <t>TantalumF&amp;X Electro-Materials Ltd.</t>
  </si>
  <si>
    <t>TantalumXIMEI RESOURCES (GUANGDONG) LIMITED</t>
  </si>
  <si>
    <t>TantalumJiuJiang JinXin Nonferrous Metals Co., Ltd.</t>
  </si>
  <si>
    <t>TantalumJiujiang Tanbre Co., Ltd.</t>
  </si>
  <si>
    <t>TantalumAMG Brasil</t>
  </si>
  <si>
    <t>TantalumMetallurgical Products India Pvt., Ltd.</t>
  </si>
  <si>
    <t>TantalumMineracao Taboca S.A.</t>
  </si>
  <si>
    <t>TantalumMitsui Mining and Smelting Co., Ltd.</t>
  </si>
  <si>
    <t>TantalumNPM Silmet AS</t>
  </si>
  <si>
    <t>TantalumNingxia Orient Tantalum Industry Co., Ltd.</t>
  </si>
  <si>
    <t>CID001508</t>
  </si>
  <si>
    <t>QuantumClean</t>
  </si>
  <si>
    <t>Carrollton</t>
  </si>
  <si>
    <t>TantalumQuantumClean</t>
  </si>
  <si>
    <t>TantalumYanling Jincheng Tantalum &amp; Niobium Co., Ltd.</t>
  </si>
  <si>
    <t>TantalumSolikamsk Magnesium Works OAO</t>
  </si>
  <si>
    <t>TantalumTaki Chemical Co., Ltd.</t>
  </si>
  <si>
    <t>TantalumTelex Metals</t>
  </si>
  <si>
    <t>TantalumUlba Metallurgical Plant JSC</t>
  </si>
  <si>
    <t>TantalumHengyang King Xing Lifeng New Materials Co., Ltd.</t>
  </si>
  <si>
    <t>Gastonia</t>
  </si>
  <si>
    <t>TantalumD Block Metals, LLC</t>
  </si>
  <si>
    <t>TantalumFIR Metals &amp; Resource Ltd.</t>
  </si>
  <si>
    <t>TantalumJiujiang Zhongao Tantalum &amp; Niobium Co., Ltd.</t>
  </si>
  <si>
    <t>CID002508</t>
  </si>
  <si>
    <t>XinXing HaoRong Electronic Material Co., Ltd.</t>
  </si>
  <si>
    <t>YunFu City</t>
  </si>
  <si>
    <t>TantalumXinXing HaoRong Electronic Material Co., Ltd.</t>
  </si>
  <si>
    <t>TantalumJiangxi Dinghai Tantalum &amp; Niobium Co., Ltd.</t>
  </si>
  <si>
    <t>TantalumKEMET de Mexico</t>
  </si>
  <si>
    <t>TantalumTANIOBIS Co., Ltd.</t>
  </si>
  <si>
    <t>TantalumTANIOBIS GmbH</t>
  </si>
  <si>
    <t>TantalumMaterion Newton Inc.</t>
  </si>
  <si>
    <t>Mito</t>
  </si>
  <si>
    <t>TantalumTANIOBIS Japan Co., Ltd.</t>
  </si>
  <si>
    <t>TantalumTANIOBIS Smelting GmbH &amp; Co. KG</t>
  </si>
  <si>
    <t>TantalumGlobal Advanced Metals Boyertown</t>
  </si>
  <si>
    <t>TantalumGlobal Advanced Metals Aizu</t>
  </si>
  <si>
    <t>TantalumResind Industria e Comercio Ltda.</t>
  </si>
  <si>
    <t>TantalumJiangxi Tuohong New Raw Material</t>
  </si>
  <si>
    <t>Yecheng City</t>
  </si>
  <si>
    <t>TantalumRFH Yancheng Jinye New Material Technology Co., Ltd.</t>
  </si>
  <si>
    <t>Tantalum5D Production OU</t>
  </si>
  <si>
    <t>Alpha</t>
  </si>
  <si>
    <t>TinAlpha</t>
  </si>
  <si>
    <t>CID000309</t>
  </si>
  <si>
    <t>PT Aries Kencana Sejahtera</t>
  </si>
  <si>
    <t>Pemali</t>
  </si>
  <si>
    <t>TinPT Aries Kencana Sejahtera</t>
  </si>
  <si>
    <t>TinPT Premium Tin Indonesia</t>
  </si>
  <si>
    <t>TinDowa</t>
  </si>
  <si>
    <t>TinEM Vinto</t>
  </si>
  <si>
    <t>TinEstanho de Rondonia S.A.</t>
  </si>
  <si>
    <t>TinFenix Metals</t>
  </si>
  <si>
    <t>TinGejiu Non-Ferrous Metal Processing Co., Ltd.</t>
  </si>
  <si>
    <t>TinGejiu Zili Mining And Metallurgy Co., Ltd.</t>
  </si>
  <si>
    <t>TinGejiu Kai Meng Industry and Trade LLC</t>
  </si>
  <si>
    <t>TinChina Tin Group Co., Ltd.</t>
  </si>
  <si>
    <t>TinMalaysia Smelting Corporation (MSC)</t>
  </si>
  <si>
    <t>TinMetallic Resources, Inc.</t>
  </si>
  <si>
    <t>Bairro Guarapiranga</t>
  </si>
  <si>
    <t>TinMineracao Taboca S.A.</t>
  </si>
  <si>
    <t>TinMinsur</t>
  </si>
  <si>
    <t>TinMitsubishi Materials Corporation</t>
  </si>
  <si>
    <t>TinJiangxi New Nanshan Technology Ltd.</t>
  </si>
  <si>
    <t>TinNovosibirsk Tin Combine</t>
  </si>
  <si>
    <t>TinO.M. Manufacturing (Thailand) Co., Ltd.</t>
  </si>
  <si>
    <t>TinOperaciones Metalurgicas S.A.</t>
  </si>
  <si>
    <t>CID001399</t>
  </si>
  <si>
    <t>PT Artha Cipta Langgeng</t>
  </si>
  <si>
    <t>TinPT Artha Cipta Langgeng</t>
  </si>
  <si>
    <t>CID001402</t>
  </si>
  <si>
    <t>PT Babel Inti Perkasa</t>
  </si>
  <si>
    <t>Lintang</t>
  </si>
  <si>
    <t>TinPT Babel Inti Perkasa</t>
  </si>
  <si>
    <t>CID001406</t>
  </si>
  <si>
    <t>PT Babel Surya Alam Lestari</t>
  </si>
  <si>
    <t>Badau</t>
  </si>
  <si>
    <t>TinPT Babel Surya Alam Lestari</t>
  </si>
  <si>
    <t>CID001419</t>
  </si>
  <si>
    <t>PT Bangka Tin Industry</t>
  </si>
  <si>
    <t>TinPT Bangka Tin Industry</t>
  </si>
  <si>
    <t>CID001421</t>
  </si>
  <si>
    <t>PT Belitung Industri Sejahtera</t>
  </si>
  <si>
    <t>Belitung</t>
  </si>
  <si>
    <t>TinPT Belitung Industri Sejahtera</t>
  </si>
  <si>
    <t>CID001428</t>
  </si>
  <si>
    <t>PT Bukit Timah</t>
  </si>
  <si>
    <t>TinPT Bukit Timah</t>
  </si>
  <si>
    <t>TinPT Mitra Stania Prima</t>
  </si>
  <si>
    <t>CID001457</t>
  </si>
  <si>
    <t>PT Panca Mega Persada</t>
  </si>
  <si>
    <t>TinPT Panca Mega Persada</t>
  </si>
  <si>
    <t>TinPT Prima Timah Utama</t>
  </si>
  <si>
    <t>CID001460</t>
  </si>
  <si>
    <t>PT Refined Bangka Tin</t>
  </si>
  <si>
    <t>TinPT Refined Bangka Tin</t>
  </si>
  <si>
    <t>CID001463</t>
  </si>
  <si>
    <t>PT Sariwiguna Binasentosa</t>
  </si>
  <si>
    <t>TinPT Sariwiguna Binasentosa</t>
  </si>
  <si>
    <t>CID001468</t>
  </si>
  <si>
    <t>PT Stanindo Inti Perkasa</t>
  </si>
  <si>
    <t>TinPT Stanindo Inti Perkasa</t>
  </si>
  <si>
    <t>TinPT Timah Tbk Kundur</t>
  </si>
  <si>
    <t>TinPT Timah Tbk Mentok</t>
  </si>
  <si>
    <t>CID001486</t>
  </si>
  <si>
    <t>PT Timah Nusantara</t>
  </si>
  <si>
    <t>Tempilang</t>
  </si>
  <si>
    <t>TinPT Timah Nusantara</t>
  </si>
  <si>
    <t>CID001490</t>
  </si>
  <si>
    <t>PT Tinindo Inter Nusa</t>
  </si>
  <si>
    <t>TinPT Tinindo Inter Nusa</t>
  </si>
  <si>
    <t>CID001493</t>
  </si>
  <si>
    <t>PT Tommy Utama</t>
  </si>
  <si>
    <t>Sumping Desa Batu Peyu</t>
  </si>
  <si>
    <t>TinPT Tommy Utama</t>
  </si>
  <si>
    <t>TinRui Da Hung</t>
  </si>
  <si>
    <t>TinThaisarco</t>
  </si>
  <si>
    <t>TinGejiu Yunxin Nonferrous Electrolysis Co., Ltd.</t>
  </si>
  <si>
    <t>TinVQB Mineral and Trading Group JSC</t>
  </si>
  <si>
    <t>TinWhite Solder Metalurgia e Mineracao Ltda.</t>
  </si>
  <si>
    <t>TinYunnan Chengfeng Non-ferrous Metals Co., Ltd.</t>
  </si>
  <si>
    <t>TinTin Smelting Branch of Yunnan Tin Co., Ltd.</t>
  </si>
  <si>
    <t>CID002455</t>
  </si>
  <si>
    <t>CV Venus Inti Perkasa</t>
  </si>
  <si>
    <t>TinCV Venus Inti Perkasa</t>
  </si>
  <si>
    <t>TinMagnu's Minerais Metais e Ligas Ltda.</t>
  </si>
  <si>
    <t>CID002478</t>
  </si>
  <si>
    <t>PT Tirus Putra Mandiri</t>
  </si>
  <si>
    <t>Bogor</t>
  </si>
  <si>
    <t>TinPT Tirus Putra Mandiri</t>
  </si>
  <si>
    <t>TinMelt Metais e Ligas S.A.</t>
  </si>
  <si>
    <t>TinPT ATD Makmur Mandiri Jaya</t>
  </si>
  <si>
    <t>TinO.M. Manufacturing Philippines, Inc.</t>
  </si>
  <si>
    <t>CID002570</t>
  </si>
  <si>
    <t>CV Ayi Jaya</t>
  </si>
  <si>
    <t>TinCV Ayi Jaya</t>
  </si>
  <si>
    <t>TinElectro-Mechanical Facility of the Cao Bang Minerals &amp; Metallurgy Joint Stock Company</t>
  </si>
  <si>
    <t>TinNghe Tinh Non-Ferrous Metals Joint Stock Company</t>
  </si>
  <si>
    <t>TinTuyen Quang Non-Ferrous Metals Joint Stock Company</t>
  </si>
  <si>
    <t>TinPT Cipta Persada Mulia</t>
  </si>
  <si>
    <t>TinAn Vinh Joint Stock Mineral Processing Company</t>
  </si>
  <si>
    <t>TinResind Industria e Comercio Ltda.</t>
  </si>
  <si>
    <t>TinSuper Ligas</t>
  </si>
  <si>
    <t>TinAurubis Beerse</t>
  </si>
  <si>
    <t>TinAurubis Berango</t>
  </si>
  <si>
    <t>TinPT Bangka Prima Tin</t>
  </si>
  <si>
    <t>CID002816</t>
  </si>
  <si>
    <t>PT Sukses Inti Makmur</t>
  </si>
  <si>
    <t>TinPT Sukses Inti Makmur</t>
  </si>
  <si>
    <t>CID002835</t>
  </si>
  <si>
    <t>PT Menara Cipta Mulia</t>
  </si>
  <si>
    <t>Mentawak</t>
  </si>
  <si>
    <t>TinPT Menara Cipta Mulia</t>
  </si>
  <si>
    <t>TinModeltech Sdn Bhd</t>
  </si>
  <si>
    <t>TinGuangdong Hanhe Non-Ferrous Metal Co., Ltd.</t>
  </si>
  <si>
    <t>TinChifeng Dajingzi Tin Industry Co., Ltd.</t>
  </si>
  <si>
    <t>CID003205</t>
  </si>
  <si>
    <t>PT Bangka Serumpun</t>
  </si>
  <si>
    <t>TinPT Bangka Serumpun</t>
  </si>
  <si>
    <t>TinPongpipat Company Limited</t>
  </si>
  <si>
    <t>TinTin Technology &amp; Refining</t>
  </si>
  <si>
    <t>TinDongguan CiEXPO Environmental Engineering Co., Ltd.</t>
  </si>
  <si>
    <t>CID003381</t>
  </si>
  <si>
    <t>PT Rajawali Rimba Perkasa</t>
  </si>
  <si>
    <t>Tukak Sadai</t>
  </si>
  <si>
    <t>TinPT Rajawali Rimba Perkasa</t>
  </si>
  <si>
    <t>TinLuna Smelter, Ltd.</t>
  </si>
  <si>
    <t>TinYunnan Yunfan Non-ferrous Metals Co., Ltd.</t>
  </si>
  <si>
    <t>IN-CT</t>
  </si>
  <si>
    <t>TinPrecious Minerals and Smelting Limited</t>
  </si>
  <si>
    <t>TinGejiu City Fuxiang Industry and Trade Co., Ltd.</t>
  </si>
  <si>
    <t>TinPT Mitra Sukses Globalindo</t>
  </si>
  <si>
    <t>TinCRM Fundicao De Metais E Comercio De Equipamentos Eletronicos Do Brasil Ltda</t>
  </si>
  <si>
    <t>TinCRM Synergies</t>
  </si>
  <si>
    <t>TinFabrica Auricchio Industria e Comercio Ltda.</t>
  </si>
  <si>
    <t>CID003831</t>
  </si>
  <si>
    <t>DS Myanmar</t>
  </si>
  <si>
    <t>TinDS Myanmar</t>
  </si>
  <si>
    <t>TinPT Putera Sarana Shakti (PT PSS)</t>
  </si>
  <si>
    <t>TungstenKennametal Huntsville</t>
  </si>
  <si>
    <t>TungstenGuangdong Xianglu Tungsten Co., Ltd.</t>
  </si>
  <si>
    <t>TungstenChongyi Zhangyuan Tungsten Co., Ltd.</t>
  </si>
  <si>
    <t>TungstenCNMC (Guangxi) PGMA Co., Ltd.</t>
  </si>
  <si>
    <t>Global Tungsten &amp; Powders Corp.</t>
  </si>
  <si>
    <t>TungstenGlobal Tungsten &amp; Powders Corp.</t>
  </si>
  <si>
    <t>CID000766</t>
  </si>
  <si>
    <t>TungstenHunan Chenzhou Mining Co., Ltd.</t>
  </si>
  <si>
    <t>TungstenHunan Jintai New Material Co., Ltd.</t>
  </si>
  <si>
    <t>TungstenJapan New Metals Co., Ltd.</t>
  </si>
  <si>
    <t>CID000875</t>
  </si>
  <si>
    <t>Ganzhou Huaxing Tungsten Products Co., Ltd.</t>
  </si>
  <si>
    <t>TungstenGanzhou Huaxing Tungsten Products Co., Ltd.</t>
  </si>
  <si>
    <t>TungstenKennametal Fallon</t>
  </si>
  <si>
    <t>TungstenWolfram Bergbau und Hutten AG</t>
  </si>
  <si>
    <t>TungstenXiamen Tungsten Co., Ltd.</t>
  </si>
  <si>
    <t>TungstenJiangxi Minmetals Gao'an Non-ferrous Metals Co., Ltd.</t>
  </si>
  <si>
    <t>TungstenGanzhou Jiangwu Ferrotungsten Co., Ltd.</t>
  </si>
  <si>
    <t>TungstenJiangxi Yaosheng Tungsten Co., Ltd.</t>
  </si>
  <si>
    <t>TungstenJiangxi Xinsheng Tungsten Industry Co., Ltd.</t>
  </si>
  <si>
    <t>TungstenJiangxi Tonggu Non-ferrous Metallurgical &amp; Chemical Co., Ltd.</t>
  </si>
  <si>
    <t>Nanfeng Xiaozhai</t>
  </si>
  <si>
    <t>TungstenMalipo Haiyu Tungsten Co., Ltd.</t>
  </si>
  <si>
    <t>TungstenXiamen Tungsten (H.C.) Co., Ltd.</t>
  </si>
  <si>
    <t>TungstenJiangxi Gan Bei Tungsten Co., Ltd.</t>
  </si>
  <si>
    <t>TungstenGanzhou Seadragon W &amp; Mo Co., Ltd.</t>
  </si>
  <si>
    <t>TungstenAsia Tungsten Products Vietnam Ltd.</t>
  </si>
  <si>
    <t>TungstenHunan Shizhuyuan Nonferrous Metals Co., Ltd. Chenzhou Tungsten Products Branch</t>
  </si>
  <si>
    <t>TungstenH.C. Starck Tungsten GmbH</t>
  </si>
  <si>
    <t>TungstenTANIOBIS Smelting GmbH &amp; Co. KG</t>
  </si>
  <si>
    <t>TungstenMasan High-Tech Materials</t>
  </si>
  <si>
    <t>TungstenJiangwu H.C. Starck Tungsten Products Co., Ltd.</t>
  </si>
  <si>
    <t>TungstenNiagara Refining LLC</t>
  </si>
  <si>
    <t>TungstenChina Molybdenum Tungsten Co., Ltd.</t>
  </si>
  <si>
    <t>CID002645</t>
  </si>
  <si>
    <t>Ganzhou Haichuang Tungsten Co., Ltd.</t>
  </si>
  <si>
    <t>TungstenGanzhou Haichuang Tungsten Co., Ltd.</t>
  </si>
  <si>
    <t>TungstenHydrometallurg, JSC</t>
  </si>
  <si>
    <t>TungstenUnecha Refractory metals plant</t>
  </si>
  <si>
    <t>TungstenPhilippine Chuangxin Industrial Co., Inc.</t>
  </si>
  <si>
    <t>TungstenACL Metais Eireli</t>
  </si>
  <si>
    <t>TungstenMoliren Ltd.</t>
  </si>
  <si>
    <t>CID003401</t>
  </si>
  <si>
    <t>Fujian Ganmin RareMetal Co., Ltd.</t>
  </si>
  <si>
    <t>TungstenFujian Ganmin RareMetal Co., Ltd.</t>
  </si>
  <si>
    <t>TungstenLianyou Metals Co., Ltd.</t>
  </si>
  <si>
    <t>TungstenJSC "Kirovgrad Hard Alloys Plant"</t>
  </si>
  <si>
    <t>TungstenNPP Tyazhmetprom LLC</t>
  </si>
  <si>
    <t>TungstenHubei Green Tungsten Co., Ltd.</t>
  </si>
  <si>
    <t>TungstenAlbasteel Industria e Comercio de Ligas Para Fundicao Ltd.</t>
  </si>
  <si>
    <t>TungstenCronimet Brasil Ltda</t>
  </si>
  <si>
    <t>TungstenArtek LLC</t>
  </si>
  <si>
    <t>TungstenFujian Xinlu Tungsten Co., Ltd.</t>
  </si>
  <si>
    <t>TungstenOOO “Technolom” 2</t>
  </si>
  <si>
    <t>TungstenOOO “Technolom” 1</t>
  </si>
  <si>
    <t>TungstenLLC Vostok</t>
  </si>
  <si>
    <t>TungstenYUDU ANSHENG TUNGSTEN CO., LTD.</t>
  </si>
  <si>
    <t>TungstenHANNAE FOR T Co., Ltd.</t>
  </si>
  <si>
    <t>TungstenDONGKUK INDUSTRIES CO., LTD.</t>
  </si>
  <si>
    <t>United Arab Emirates</t>
  </si>
  <si>
    <t>Due diligence results pending</t>
  </si>
  <si>
    <t>GoldSam Precious Metals</t>
  </si>
  <si>
    <t>China</t>
  </si>
  <si>
    <t>Australia, Brazil, Burundi, China, Congo, Democratic Republic of the Congo, Ethiopia, France, Madagascar, Mozambique, Niger, Nigeria, Rwanda, Sierra Leone, Spain</t>
  </si>
  <si>
    <t>TantalumGuangdong Rising Rare Metals-EO Materials Ltd.</t>
  </si>
  <si>
    <t>Rwanda</t>
  </si>
  <si>
    <t>TantalumPowerX Ltd.</t>
  </si>
  <si>
    <t>Malaysia</t>
  </si>
  <si>
    <t>Due Diligence Results pending</t>
  </si>
  <si>
    <t>TinMalaysia Smelting Corporation Berhad (Port Klang)</t>
  </si>
  <si>
    <t>India</t>
  </si>
  <si>
    <t>Due Diligence Results Pending</t>
  </si>
  <si>
    <t>TinRIKAYAA GREENTECH PRIVATE LIMITED</t>
  </si>
  <si>
    <t>Taiwan, Province Of China</t>
  </si>
  <si>
    <t>TungstenLianyou Resources Co., Ltd.</t>
  </si>
  <si>
    <t>Uganda</t>
  </si>
  <si>
    <t>TinWoodcross Smelting Company Limited</t>
  </si>
  <si>
    <t>Indonesia</t>
  </si>
  <si>
    <t>Australia, Brazil, China, Indonesia, Malaysia, Mongolia, Myanmar, Peru, Spain</t>
  </si>
  <si>
    <t>TinPT Rajehan Ariq</t>
  </si>
  <si>
    <t>Viet Nam</t>
  </si>
  <si>
    <t>TungstenNam Viet Cromit Joint Stock Company</t>
  </si>
  <si>
    <t>Recycled/Scrap</t>
  </si>
  <si>
    <t>TinMa'anshan Weitai Tin Co., Ltd.</t>
  </si>
  <si>
    <t xml:space="preserve">Due diligence results pending. </t>
  </si>
  <si>
    <t>TungstenMALAMET SMELTING SDN. BHD.</t>
  </si>
  <si>
    <t>TinHuiChang Hill Tin Industry Co., Ltd.</t>
  </si>
  <si>
    <t>TungstenShinwon Tungsten (Fujian Shanghang) Co., Ltd.</t>
  </si>
  <si>
    <t>Canada, Chile, China, Congo, Democratic Republic of the Congo, Japan, Recycled/Scrap</t>
  </si>
  <si>
    <t>GoldYunnan Copper Industry Co., Ltd.</t>
  </si>
  <si>
    <t>Brazil</t>
  </si>
  <si>
    <t>GoldCoimpa Industrial LTDA</t>
  </si>
  <si>
    <t>Switzerland</t>
  </si>
  <si>
    <t>Canada, Chile</t>
  </si>
  <si>
    <t>GoldCendres + Metaux S.A.</t>
  </si>
  <si>
    <t>United States Of America</t>
  </si>
  <si>
    <t>GoldNOBLE METAL SERVICES</t>
  </si>
  <si>
    <t>Japan</t>
  </si>
  <si>
    <t>TinTakehara PVD Materials Plant / PVD Materials Division of MITSUI MINING &amp; SMELTING CO., LTD.</t>
  </si>
  <si>
    <t>Bhagwanpur, Roorkee</t>
  </si>
  <si>
    <t>GoldAttero Recycling Pvt Ltd</t>
  </si>
  <si>
    <t>GoldSHENZHEN JINJUNWEI RESOURCE COMPREHENSIVE DEVELOPMENT CO., LTD.</t>
  </si>
  <si>
    <t>TungstenTungsten Vietnam Joint Stock Company</t>
  </si>
  <si>
    <t>South Africa</t>
  </si>
  <si>
    <t>GoldImpala Platinum - Platinum Metals Refinery (PMR)</t>
  </si>
  <si>
    <t>Philippines</t>
  </si>
  <si>
    <t>TungstenPhilippine Carreytech Metal Corp.</t>
  </si>
  <si>
    <t>Kenee Mining Corporation Vietnam</t>
  </si>
  <si>
    <t>TungstenKenee Mining Corporation Vietnam</t>
  </si>
  <si>
    <t>Tanzania, United Republic Of</t>
  </si>
  <si>
    <t>GoldGG Refinery Ltd.</t>
  </si>
  <si>
    <t>Congo, Democratic Republic Of The</t>
  </si>
  <si>
    <t>TinMining Minerals Resources SARL</t>
  </si>
  <si>
    <t>Australia</t>
  </si>
  <si>
    <t>TinGlobal Advanced Metals Greenbushes Pty Ltd.</t>
  </si>
  <si>
    <t>GoldElite Industech Co., Ltd.</t>
  </si>
  <si>
    <t>TungstenPhilippine Bonway Manufacturing Industrial Corporation</t>
  </si>
  <si>
    <t>TantalumSmelter Not Listed</t>
  </si>
  <si>
    <t>TinLongnan Chuangyue Environmental Protection Technology Development Co., Ltd</t>
  </si>
  <si>
    <t>GoldChimet S.p.A.</t>
  </si>
  <si>
    <t>TinChenzhou Yunxiang Mining and Metallurgy Co., Ltd.</t>
  </si>
  <si>
    <t>TungstenA.L.M.T. Corp.</t>
  </si>
  <si>
    <t>CID004685</t>
  </si>
  <si>
    <t>PT Mitra Graha Raya</t>
  </si>
  <si>
    <t>TinPT Mitra Graha Raya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</si>
</sst>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2" formatCode="_-* #,##0\ &quot;€&quot;_-;\-* #,##0\ &quot;€&quot;_-;_-* &quot;-&quot;\ &quot;€&quot;_-;_-@_-"/>
    <numFmt numFmtId="41" formatCode="_-* #,##0_-;\-* #,##0_-;_-* &quot;-&quot;_-;_-@_-"/>
    <numFmt numFmtId="44" formatCode="_-* #,##0.00\ &quot;€&quot;_-;\-* #,##0.00\ &quot;€&quot;_-;_-* &quot;-&quot;??\ &quot;€&quot;_-;_-@_-"/>
    <numFmt numFmtId="43" formatCode="_-* #,##0.00_-;\-* #,##0.00_-;_-* &quot;-&quot;??_-;_-@_-"/>
    <numFmt numFmtId="164" formatCode="_(&quot;$&quot;* #,##0_);_(&quot;$&quot;* \(#,##0\);_(&quot;$&quot;* &quot;-&quot;_);_(@_)"/>
    <numFmt numFmtId="165" formatCode="_(* #,##0_);_(* \(#,##0\);_(* &quot;-&quot;_);_(@_)"/>
    <numFmt numFmtId="166" formatCode="_(&quot;$&quot;* #,##0.00_);_(&quot;$&quot;* \(#,##0.00\);_(&quot;$&quot;* &quot;-&quot;??_);_(@_)"/>
    <numFmt numFmtId="167" formatCode="_(* #,##0.00_);_(* \(#,##0.00\);_(* &quot;-&quot;??_);_(@_)"/>
    <numFmt numFmtId="168" formatCode="[$-409]mmmm\ d\,\ yyyy;@"/>
    <numFmt numFmtId="169" formatCode="[$-409]d\-mmm\-yyyy;@"/>
    <numFmt numFmtId="170" formatCode="0.0"/>
    <numFmt numFmtId="171" formatCode="_-&quot;$&quot;* #,##0_-;\-&quot;$&quot;* #,##0_-;_-&quot;$&quot;* &quot;-&quot;_-;_-@_-"/>
    <numFmt numFmtId="172" formatCode="_-&quot;$&quot;* #,##0.00_-;\-&quot;$&quot;* #,##0.00_-;_-&quot;$&quot;* &quot;-&quot;??_-;_-@_-"/>
    <numFmt numFmtId="173" formatCode="_-* #,##0\ _€_-;\-* #,##0\ _€_-;_-* &quot;-&quot;\ _€_-;_-@_-"/>
    <numFmt numFmtId="174" formatCode="_-* #,##0.00\ _€_-;\-* #,##0.00\ _€_-;_-* &quot;-&quot;??\ _€_-;_-@_-"/>
    <numFmt numFmtId="175" formatCode="_-&quot;€&quot;\ * #,##0_-;\-&quot;€&quot;\ * #,##0_-;_-&quot;€&quot;\ * &quot;-&quot;_-;_-@_-"/>
    <numFmt numFmtId="176" formatCode="_-&quot;€&quot;\ * #,##0.00_-;\-&quot;€&quot;\ * #,##0.00_-;_-&quot;€&quot;\ * &quot;-&quot;??_-;_-@_-"/>
    <numFmt numFmtId="177" formatCode="_-* #,##0\ &quot;€&quot;_-;\-* #,##0\ &quot;€&quot;_-;_-* &quot;-&quot;\ &quot;€&quot;_-;_-@_-"/>
    <numFmt numFmtId="178" formatCode="_-* #,##0_-;\-* #,##0_-;_-* &quot;-&quot;_-;_-@_-"/>
    <numFmt numFmtId="179" formatCode="_-* #,##0.00\ &quot;€&quot;_-;\-* #,##0.00\ &quot;€&quot;_-;_-* &quot;-&quot;??\ &quot;€&quot;_-;_-@_-"/>
    <numFmt numFmtId="180" formatCode="_-* #,##0.00_-;\-* #,##0.00_-;_-* &quot;-&quot;??_-;_-@_-"/>
  </numFmts>
  <fonts count="157">
    <font>
      <sz val="10"/>
      <name val="Verdana"/>
      <family val="2"/>
    </font>
    <font>
      <sz val="11"/>
      <color theme="1"/>
      <name val="Calibri"/>
      <family val="2"/>
      <scheme val="minor"/>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
      <sz val="10"/>
      <name val="Verdana"/>
      <charset val="134"/>
    </font>
    <font>
      <sz val="11"/>
      <color theme="1"/>
      <name val="Calibri"/>
      <charset val="134"/>
      <scheme val="minor"/>
    </font>
    <font>
      <u/>
      <sz val="7.5"/>
      <color indexed="12"/>
      <name val="Verdana"/>
      <charset val="134"/>
    </font>
    <font>
      <sz val="11"/>
      <color theme="1"/>
      <name val="Calibri"/>
      <charset val="128"/>
      <scheme val="minor"/>
    </font>
    <font>
      <sz val="11"/>
      <color theme="0"/>
      <name val="Calibri"/>
      <charset val="128"/>
      <scheme val="minor"/>
    </font>
    <font>
      <sz val="11"/>
      <color rgb="FF9C0006"/>
      <name val="ＭＳ Ｐゴシック"/>
      <charset val="128"/>
    </font>
    <font>
      <sz val="11"/>
      <color rgb="FF9C0006"/>
      <name val="Calibri"/>
      <charset val="128"/>
      <scheme val="minor"/>
    </font>
    <font>
      <b/>
      <sz val="11"/>
      <color rgb="FFFA7D00"/>
      <name val="Calibri"/>
      <charset val="128"/>
      <scheme val="minor"/>
    </font>
    <font>
      <b/>
      <sz val="11"/>
      <color theme="0"/>
      <name val="Calibri"/>
      <charset val="128"/>
      <scheme val="minor"/>
    </font>
    <font>
      <sz val="10"/>
      <name val="Arial"/>
      <charset val="134"/>
    </font>
    <font>
      <i/>
      <sz val="11"/>
      <color rgb="FF7F7F7F"/>
      <name val="Calibri"/>
      <charset val="128"/>
      <scheme val="minor"/>
    </font>
    <font>
      <sz val="11"/>
      <color rgb="FF006100"/>
      <name val="Calibri"/>
      <charset val="128"/>
      <scheme val="minor"/>
    </font>
    <font>
      <b/>
      <sz val="15"/>
      <color theme="3"/>
      <name val="Calibri"/>
      <charset val="128"/>
      <scheme val="minor"/>
    </font>
    <font>
      <b/>
      <sz val="13"/>
      <color theme="3"/>
      <name val="Calibri"/>
      <charset val="128"/>
      <scheme val="minor"/>
    </font>
    <font>
      <b/>
      <sz val="11"/>
      <color theme="3"/>
      <name val="Calibri"/>
      <charset val="128"/>
      <scheme val="minor"/>
    </font>
    <font>
      <u/>
      <sz val="10"/>
      <color theme="10"/>
      <name val="Arial"/>
      <charset val="134"/>
    </font>
    <font>
      <u/>
      <sz val="11"/>
      <color theme="10"/>
      <name val="Calibri"/>
      <charset val="128"/>
      <scheme val="minor"/>
    </font>
    <font>
      <u/>
      <sz val="12"/>
      <color theme="10"/>
      <name val="Calibri"/>
      <charset val="128"/>
      <scheme val="minor"/>
    </font>
    <font>
      <u/>
      <sz val="12"/>
      <color theme="10"/>
      <name val="Cambria"/>
      <charset val="134"/>
    </font>
    <font>
      <sz val="11"/>
      <color rgb="FF3F3F76"/>
      <name val="Calibri"/>
      <charset val="128"/>
      <scheme val="minor"/>
    </font>
    <font>
      <sz val="11"/>
      <color rgb="FFFA7D00"/>
      <name val="Calibri"/>
      <charset val="128"/>
      <scheme val="minor"/>
    </font>
    <font>
      <sz val="11"/>
      <color rgb="FF9C6500"/>
      <name val="Calibri"/>
      <charset val="128"/>
      <scheme val="minor"/>
    </font>
    <font>
      <sz val="10"/>
      <color theme="1"/>
      <name val="Arial"/>
      <charset val="134"/>
    </font>
    <font>
      <sz val="10"/>
      <color indexed="8"/>
      <name val="Arial"/>
      <charset val="134"/>
    </font>
    <font>
      <sz val="10"/>
      <color theme="1"/>
      <name val="ＭＳ Ｐゴシック"/>
      <charset val="128"/>
    </font>
    <font>
      <sz val="11"/>
      <color theme="1"/>
      <name val="ＭＳ Ｐゴシック"/>
      <charset val="128"/>
    </font>
    <font>
      <sz val="12"/>
      <color theme="1"/>
      <name val="Calibri"/>
      <charset val="128"/>
      <scheme val="minor"/>
    </font>
    <font>
      <b/>
      <sz val="11"/>
      <color rgb="FF3F3F3F"/>
      <name val="Calibri"/>
      <charset val="128"/>
      <scheme val="minor"/>
    </font>
    <font>
      <sz val="18"/>
      <color theme="3"/>
      <name val="Cambria"/>
      <charset val="128"/>
      <scheme val="major"/>
    </font>
    <font>
      <b/>
      <sz val="11"/>
      <color theme="1"/>
      <name val="Calibri"/>
      <charset val="128"/>
      <scheme val="minor"/>
    </font>
    <font>
      <sz val="11"/>
      <color rgb="FFFF0000"/>
      <name val="Calibri"/>
      <charset val="128"/>
      <scheme val="minor"/>
    </font>
    <font>
      <sz val="11"/>
      <color theme="1"/>
      <name val="Calibri"/>
      <family val="3"/>
      <scheme val="minor"/>
    </font>
    <font>
      <sz val="11"/>
      <color theme="0"/>
      <name val="Calibri"/>
      <family val="3"/>
      <scheme val="minor"/>
    </font>
    <font>
      <sz val="11"/>
      <color rgb="FF9C0006"/>
      <name val="ＭＳ Ｐゴシック"/>
      <family val="3"/>
    </font>
    <font>
      <sz val="11"/>
      <color rgb="FF9C0006"/>
      <name val="Calibri"/>
      <family val="3"/>
      <scheme val="minor"/>
    </font>
    <font>
      <b/>
      <sz val="11"/>
      <color rgb="FFFA7D00"/>
      <name val="Calibri"/>
      <family val="3"/>
      <scheme val="minor"/>
    </font>
    <font>
      <b/>
      <sz val="11"/>
      <color theme="0"/>
      <name val="Calibri"/>
      <family val="3"/>
      <scheme val="minor"/>
    </font>
    <font>
      <i/>
      <sz val="11"/>
      <color rgb="FF7F7F7F"/>
      <name val="Calibri"/>
      <family val="3"/>
      <scheme val="minor"/>
    </font>
    <font>
      <sz val="11"/>
      <color rgb="FF006100"/>
      <name val="Calibri"/>
      <family val="3"/>
      <scheme val="minor"/>
    </font>
    <font>
      <b/>
      <sz val="15"/>
      <color theme="3"/>
      <name val="Calibri"/>
      <family val="3"/>
      <scheme val="minor"/>
    </font>
    <font>
      <b/>
      <sz val="13"/>
      <color theme="3"/>
      <name val="Calibri"/>
      <family val="3"/>
      <scheme val="minor"/>
    </font>
    <font>
      <b/>
      <sz val="11"/>
      <color theme="3"/>
      <name val="Calibri"/>
      <family val="3"/>
      <scheme val="minor"/>
    </font>
    <font>
      <u/>
      <sz val="11"/>
      <color theme="10"/>
      <name val="Calibri"/>
      <family val="3"/>
      <scheme val="minor"/>
    </font>
    <font>
      <u/>
      <sz val="12"/>
      <color theme="10"/>
      <name val="Calibri"/>
      <family val="3"/>
      <scheme val="minor"/>
    </font>
    <font>
      <sz val="11"/>
      <color rgb="FF3F3F76"/>
      <name val="Calibri"/>
      <family val="3"/>
      <scheme val="minor"/>
    </font>
    <font>
      <sz val="11"/>
      <color rgb="FFFA7D00"/>
      <name val="Calibri"/>
      <family val="3"/>
      <scheme val="minor"/>
    </font>
    <font>
      <sz val="11"/>
      <color rgb="FF9C6500"/>
      <name val="Calibri"/>
      <family val="3"/>
      <scheme val="minor"/>
    </font>
    <font>
      <sz val="10"/>
      <color theme="1"/>
      <name val="ＭＳ Ｐゴシック"/>
      <family val="3"/>
    </font>
    <font>
      <sz val="11"/>
      <color theme="1"/>
      <name val="ＭＳ Ｐゴシック"/>
      <family val="3"/>
    </font>
    <font>
      <sz val="12"/>
      <color theme="1"/>
      <name val="Calibri"/>
      <family val="3"/>
      <scheme val="minor"/>
    </font>
    <font>
      <b/>
      <sz val="11"/>
      <color rgb="FF3F3F3F"/>
      <name val="Calibri"/>
      <family val="3"/>
      <scheme val="minor"/>
    </font>
    <font>
      <sz val="18"/>
      <color theme="3"/>
      <name val="Cambria"/>
      <family val="3"/>
      <scheme val="major"/>
    </font>
    <font>
      <b/>
      <sz val="11"/>
      <color theme="1"/>
      <name val="Calibri"/>
      <family val="3"/>
      <scheme val="minor"/>
    </font>
    <font>
      <sz val="11"/>
      <color rgb="FFFF0000"/>
      <name val="Calibri"/>
      <family val="3"/>
      <scheme val="minor"/>
    </font>
  </fonts>
  <fills count="49">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
      <patternFill patternType="solid">
        <fgColor theme="4" tint="0.39994506668294322"/>
        <bgColor indexed="64"/>
      </patternFill>
    </fill>
    <fill>
      <patternFill patternType="solid">
        <fgColor theme="5" tint="0.39994506668294322"/>
        <bgColor indexed="64"/>
      </patternFill>
    </fill>
    <fill>
      <patternFill patternType="solid">
        <fgColor theme="6" tint="0.39994506668294322"/>
        <bgColor indexed="64"/>
      </patternFill>
    </fill>
    <fill>
      <patternFill patternType="solid">
        <fgColor theme="7" tint="0.39994506668294322"/>
        <bgColor indexed="64"/>
      </patternFill>
    </fill>
    <fill>
      <patternFill patternType="solid">
        <fgColor theme="8" tint="0.39994506668294322"/>
        <bgColor indexed="64"/>
      </patternFill>
    </fill>
    <fill>
      <patternFill patternType="solid">
        <fgColor theme="9" tint="0.39994506668294322"/>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s>
  <borders count="69">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
      <left/>
      <right/>
      <top/>
      <bottom style="medium">
        <color theme="4" tint="0.39994506668294322"/>
      </bottom>
      <diagonal/>
    </border>
  </borders>
  <cellStyleXfs count="2179">
    <xf numFmtId="0" fontId="0" fillId="0" borderId="0"/>
    <xf numFmtId="0" fontId="56" fillId="2" borderId="0" applyNumberFormat="0" applyBorder="0" applyAlignment="0" applyProtection="0"/>
    <xf numFmtId="0" fontId="56" fillId="3" borderId="0" applyNumberFormat="0" applyBorder="0" applyAlignment="0" applyProtection="0"/>
    <xf numFmtId="0" fontId="56" fillId="4"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7"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10" borderId="0" applyNumberFormat="0" applyBorder="0" applyAlignment="0" applyProtection="0"/>
    <xf numFmtId="0" fontId="56" fillId="11" borderId="0" applyNumberFormat="0" applyBorder="0" applyAlignment="0" applyProtection="0"/>
    <xf numFmtId="0" fontId="56" fillId="12" borderId="0" applyNumberFormat="0" applyBorder="0" applyAlignment="0" applyProtection="0"/>
    <xf numFmtId="0" fontId="56" fillId="13" borderId="0" applyNumberFormat="0" applyBorder="0" applyAlignment="0" applyProtection="0"/>
    <xf numFmtId="0" fontId="57" fillId="14" borderId="0" applyNumberFormat="0" applyBorder="0" applyAlignment="0" applyProtection="0"/>
    <xf numFmtId="0" fontId="57" fillId="15" borderId="0" applyNumberFormat="0" applyBorder="0" applyAlignment="0" applyProtection="0"/>
    <xf numFmtId="0" fontId="57" fillId="16" borderId="0" applyNumberFormat="0" applyBorder="0" applyAlignment="0" applyProtection="0"/>
    <xf numFmtId="0" fontId="57" fillId="17" borderId="0" applyNumberFormat="0" applyBorder="0" applyAlignment="0" applyProtection="0"/>
    <xf numFmtId="0" fontId="57" fillId="18" borderId="0" applyNumberFormat="0" applyBorder="0" applyAlignment="0" applyProtection="0"/>
    <xf numFmtId="0" fontId="57" fillId="19" borderId="0" applyNumberFormat="0" applyBorder="0" applyAlignment="0" applyProtection="0"/>
    <xf numFmtId="0" fontId="57" fillId="20" borderId="0" applyNumberFormat="0" applyBorder="0" applyAlignment="0" applyProtection="0"/>
    <xf numFmtId="0" fontId="57" fillId="21" borderId="0" applyNumberFormat="0" applyBorder="0" applyAlignment="0" applyProtection="0"/>
    <xf numFmtId="0" fontId="57" fillId="22" borderId="0" applyNumberFormat="0" applyBorder="0" applyAlignment="0" applyProtection="0"/>
    <xf numFmtId="0" fontId="57" fillId="23" borderId="0" applyNumberFormat="0" applyBorder="0" applyAlignment="0" applyProtection="0"/>
    <xf numFmtId="0" fontId="57" fillId="24" borderId="0" applyNumberFormat="0" applyBorder="0" applyAlignment="0" applyProtection="0"/>
    <xf numFmtId="0" fontId="57" fillId="25" borderId="0" applyNumberFormat="0" applyBorder="0" applyAlignment="0" applyProtection="0"/>
    <xf numFmtId="0" fontId="58" fillId="26" borderId="0" applyNumberFormat="0" applyBorder="0" applyAlignment="0" applyProtection="0"/>
    <xf numFmtId="0" fontId="59" fillId="26" borderId="0" applyNumberFormat="0" applyBorder="0" applyAlignment="0" applyProtection="0"/>
    <xf numFmtId="0" fontId="60" fillId="27" borderId="1" applyNumberFormat="0" applyAlignment="0" applyProtection="0"/>
    <xf numFmtId="0" fontId="61" fillId="28" borderId="2" applyNumberFormat="0" applyAlignment="0" applyProtection="0"/>
    <xf numFmtId="165" fontId="11" fillId="0" borderId="0" applyFont="0" applyFill="0" applyBorder="0" applyAlignment="0" applyProtection="0"/>
    <xf numFmtId="41" fontId="11" fillId="0" borderId="0" applyFont="0" applyFill="0" applyBorder="0" applyAlignment="0" applyProtection="0"/>
    <xf numFmtId="173"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74" fontId="11" fillId="0" borderId="0" applyFont="0" applyFill="0" applyBorder="0" applyAlignment="0" applyProtection="0"/>
    <xf numFmtId="164" fontId="11" fillId="0" borderId="0" applyFont="0" applyFill="0" applyBorder="0" applyAlignment="0" applyProtection="0"/>
    <xf numFmtId="171" fontId="11" fillId="0" borderId="0" applyFont="0" applyFill="0" applyBorder="0" applyAlignment="0" applyProtection="0"/>
    <xf numFmtId="42" fontId="11" fillId="0" borderId="0" applyFont="0" applyFill="0" applyBorder="0" applyAlignment="0" applyProtection="0"/>
    <xf numFmtId="175"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6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66"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66"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72"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8" fontId="91" fillId="0" borderId="0"/>
    <xf numFmtId="0" fontId="62" fillId="0" borderId="0" applyNumberFormat="0" applyFill="0" applyBorder="0" applyAlignment="0" applyProtection="0"/>
    <xf numFmtId="0" fontId="63" fillId="29" borderId="0" applyNumberFormat="0" applyBorder="0" applyAlignment="0" applyProtection="0"/>
    <xf numFmtId="0" fontId="64" fillId="0" borderId="3" applyNumberFormat="0" applyFill="0" applyAlignment="0" applyProtection="0"/>
    <xf numFmtId="0" fontId="65" fillId="0" borderId="4" applyNumberFormat="0" applyFill="0" applyAlignment="0" applyProtection="0"/>
    <xf numFmtId="0" fontId="66" fillId="0" borderId="5" applyNumberFormat="0" applyFill="0" applyAlignment="0" applyProtection="0"/>
    <xf numFmtId="0" fontId="66" fillId="0" borderId="0" applyNumberFormat="0" applyFill="0" applyBorder="0" applyAlignment="0" applyProtection="0"/>
    <xf numFmtId="0" fontId="9" fillId="0" borderId="0" applyNumberFormat="0" applyFill="0" applyBorder="0">
      <protection locked="0"/>
    </xf>
    <xf numFmtId="0" fontId="67" fillId="0" borderId="0" applyNumberFormat="0" applyFill="0" applyBorder="0" applyAlignment="0" applyProtection="0"/>
    <xf numFmtId="0" fontId="68" fillId="0" borderId="0" applyNumberFormat="0" applyFill="0" applyBorder="0" applyAlignment="0" applyProtection="0"/>
    <xf numFmtId="0" fontId="67" fillId="0" borderId="0" applyNumberFormat="0" applyFill="0" applyBorder="0">
      <protection locked="0"/>
    </xf>
    <xf numFmtId="0" fontId="67" fillId="0" borderId="0" applyNumberFormat="0" applyFill="0" applyBorder="0">
      <protection locked="0"/>
    </xf>
    <xf numFmtId="0" fontId="69" fillId="0" borderId="0" applyNumberFormat="0" applyFill="0" applyBorder="0" applyAlignment="0" applyProtection="0"/>
    <xf numFmtId="0" fontId="9" fillId="0" borderId="0" applyNumberFormat="0" applyFill="0" applyBorder="0">
      <protection locked="0"/>
    </xf>
    <xf numFmtId="0" fontId="100" fillId="0" borderId="0" applyNumberFormat="0" applyFill="0" applyBorder="0">
      <protection locked="0"/>
    </xf>
    <xf numFmtId="0" fontId="70" fillId="30" borderId="1" applyNumberFormat="0" applyAlignment="0" applyProtection="0"/>
    <xf numFmtId="0" fontId="71" fillId="0" borderId="6" applyNumberFormat="0" applyFill="0" applyAlignment="0" applyProtection="0"/>
    <xf numFmtId="0" fontId="72" fillId="31" borderId="0" applyNumberFormat="0" applyBorder="0" applyAlignment="0" applyProtection="0"/>
    <xf numFmtId="168" fontId="3" fillId="0" borderId="0"/>
    <xf numFmtId="0" fontId="91" fillId="0" borderId="0"/>
    <xf numFmtId="0" fontId="91" fillId="0" borderId="0"/>
    <xf numFmtId="168" fontId="3"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3" fillId="0" borderId="0"/>
    <xf numFmtId="0" fontId="3" fillId="0" borderId="0"/>
    <xf numFmtId="0" fontId="3" fillId="0" borderId="0"/>
    <xf numFmtId="168" fontId="3" fillId="0" borderId="0"/>
    <xf numFmtId="0" fontId="8" fillId="0" borderId="0"/>
    <xf numFmtId="168" fontId="91" fillId="0" borderId="0"/>
    <xf numFmtId="0" fontId="56" fillId="0" borderId="0"/>
    <xf numFmtId="0" fontId="56" fillId="0" borderId="0"/>
    <xf numFmtId="168" fontId="8" fillId="0" borderId="0"/>
    <xf numFmtId="0" fontId="56" fillId="0" borderId="0"/>
    <xf numFmtId="0" fontId="8" fillId="0" borderId="0"/>
    <xf numFmtId="0" fontId="56" fillId="0" borderId="0"/>
    <xf numFmtId="0" fontId="73" fillId="0" borderId="0">
      <alignment vertical="center"/>
    </xf>
    <xf numFmtId="168" fontId="3" fillId="0" borderId="0"/>
    <xf numFmtId="0" fontId="74" fillId="0" borderId="0"/>
    <xf numFmtId="0" fontId="56" fillId="0" borderId="0"/>
    <xf numFmtId="0" fontId="91" fillId="0" borderId="0"/>
    <xf numFmtId="0" fontId="74" fillId="0" borderId="0"/>
    <xf numFmtId="0" fontId="56" fillId="0" borderId="0"/>
    <xf numFmtId="0" fontId="56" fillId="0" borderId="0"/>
    <xf numFmtId="0" fontId="56" fillId="0" borderId="0"/>
    <xf numFmtId="0" fontId="56" fillId="0" borderId="0"/>
    <xf numFmtId="0" fontId="56" fillId="0" borderId="0"/>
    <xf numFmtId="0" fontId="91" fillId="0" borderId="0"/>
    <xf numFmtId="0" fontId="56" fillId="0" borderId="0"/>
    <xf numFmtId="0" fontId="91" fillId="0" borderId="0"/>
    <xf numFmtId="0" fontId="56"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74" fillId="0" borderId="0"/>
    <xf numFmtId="0" fontId="74" fillId="0" borderId="0"/>
    <xf numFmtId="0" fontId="56"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91" fillId="0" borderId="0"/>
    <xf numFmtId="0" fontId="56" fillId="0" borderId="0"/>
    <xf numFmtId="0" fontId="56" fillId="0" borderId="0"/>
    <xf numFmtId="168" fontId="3" fillId="0" borderId="0"/>
    <xf numFmtId="168" fontId="3" fillId="0" borderId="0"/>
    <xf numFmtId="0" fontId="75" fillId="0" borderId="0"/>
    <xf numFmtId="0" fontId="91" fillId="0" borderId="0"/>
    <xf numFmtId="0" fontId="11" fillId="0" borderId="0"/>
    <xf numFmtId="0" fontId="56" fillId="32" borderId="7" applyNumberFormat="0" applyFont="0" applyAlignment="0" applyProtection="0"/>
    <xf numFmtId="0" fontId="76" fillId="27" borderId="8" applyNumberFormat="0" applyAlignment="0" applyProtection="0"/>
    <xf numFmtId="9" fontId="11" fillId="0" borderId="0" applyFont="0" applyFill="0" applyBorder="0" applyAlignment="0" applyProtection="0"/>
    <xf numFmtId="0" fontId="91"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3" fillId="0" borderId="0"/>
    <xf numFmtId="0" fontId="77" fillId="0" borderId="0" applyNumberFormat="0" applyFill="0" applyBorder="0" applyAlignment="0" applyProtection="0"/>
    <xf numFmtId="0" fontId="78" fillId="0" borderId="9" applyNumberFormat="0" applyFill="0" applyAlignment="0" applyProtection="0"/>
    <xf numFmtId="0" fontId="79" fillId="0" borderId="0" applyNumberFormat="0" applyFill="0" applyBorder="0" applyAlignment="0" applyProtection="0"/>
    <xf numFmtId="168" fontId="11" fillId="0" borderId="0"/>
    <xf numFmtId="0" fontId="91" fillId="0" borderId="0"/>
    <xf numFmtId="0" fontId="91" fillId="0" borderId="0"/>
    <xf numFmtId="0" fontId="91" fillId="0" borderId="0"/>
    <xf numFmtId="168" fontId="91" fillId="0" borderId="0"/>
    <xf numFmtId="0" fontId="2" fillId="0" borderId="0"/>
    <xf numFmtId="41" fontId="11" fillId="0" borderId="0" applyFont="0" applyFill="0" applyBorder="0" applyAlignment="0" applyProtection="0"/>
    <xf numFmtId="178"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43"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77"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0" fontId="1" fillId="0" borderId="0"/>
    <xf numFmtId="0" fontId="103" fillId="0" borderId="0"/>
    <xf numFmtId="0" fontId="105" fillId="0" borderId="0" applyNumberFormat="0" applyFill="0" applyBorder="0">
      <protection locked="0"/>
    </xf>
    <xf numFmtId="0" fontId="106" fillId="43" borderId="0" applyNumberFormat="0" applyBorder="0" applyAlignment="0" applyProtection="0"/>
    <xf numFmtId="0" fontId="106" fillId="44" borderId="0" applyNumberFormat="0" applyBorder="0" applyAlignment="0" applyProtection="0"/>
    <xf numFmtId="0" fontId="106" fillId="45" borderId="0" applyNumberFormat="0" applyBorder="0" applyAlignment="0" applyProtection="0"/>
    <xf numFmtId="0" fontId="106" fillId="46" borderId="0" applyNumberFormat="0" applyBorder="0" applyAlignment="0" applyProtection="0"/>
    <xf numFmtId="0" fontId="106" fillId="47" borderId="0" applyNumberFormat="0" applyBorder="0" applyAlignment="0" applyProtection="0"/>
    <xf numFmtId="0" fontId="106" fillId="48" borderId="0" applyNumberFormat="0" applyBorder="0" applyAlignment="0" applyProtection="0"/>
    <xf numFmtId="0" fontId="106" fillId="8" borderId="0" applyNumberFormat="0" applyBorder="0" applyAlignment="0" applyProtection="0"/>
    <xf numFmtId="0" fontId="106" fillId="9" borderId="0" applyNumberFormat="0" applyBorder="0" applyAlignment="0" applyProtection="0"/>
    <xf numFmtId="0" fontId="106" fillId="10" borderId="0" applyNumberFormat="0" applyBorder="0" applyAlignment="0" applyProtection="0"/>
    <xf numFmtId="0" fontId="106" fillId="11" borderId="0" applyNumberFormat="0" applyBorder="0" applyAlignment="0" applyProtection="0"/>
    <xf numFmtId="0" fontId="106" fillId="12" borderId="0" applyNumberFormat="0" applyBorder="0" applyAlignment="0" applyProtection="0"/>
    <xf numFmtId="0" fontId="106" fillId="13" borderId="0" applyNumberFormat="0" applyBorder="0" applyAlignment="0" applyProtection="0"/>
    <xf numFmtId="0" fontId="107" fillId="37" borderId="0" applyNumberFormat="0" applyBorder="0" applyAlignment="0" applyProtection="0"/>
    <xf numFmtId="0" fontId="107" fillId="38" borderId="0" applyNumberFormat="0" applyBorder="0" applyAlignment="0" applyProtection="0"/>
    <xf numFmtId="0" fontId="107" fillId="39" borderId="0" applyNumberFormat="0" applyBorder="0" applyAlignment="0" applyProtection="0"/>
    <xf numFmtId="0" fontId="107" fillId="40" borderId="0" applyNumberFormat="0" applyBorder="0" applyAlignment="0" applyProtection="0"/>
    <xf numFmtId="0" fontId="107" fillId="41" borderId="0" applyNumberFormat="0" applyBorder="0" applyAlignment="0" applyProtection="0"/>
    <xf numFmtId="0" fontId="107" fillId="42" borderId="0" applyNumberFormat="0" applyBorder="0" applyAlignment="0" applyProtection="0"/>
    <xf numFmtId="0" fontId="107" fillId="20" borderId="0" applyNumberFormat="0" applyBorder="0" applyAlignment="0" applyProtection="0"/>
    <xf numFmtId="0" fontId="107" fillId="21" borderId="0" applyNumberFormat="0" applyBorder="0" applyAlignment="0" applyProtection="0"/>
    <xf numFmtId="0" fontId="107" fillId="22" borderId="0" applyNumberFormat="0" applyBorder="0" applyAlignment="0" applyProtection="0"/>
    <xf numFmtId="0" fontId="107" fillId="23" borderId="0" applyNumberFormat="0" applyBorder="0" applyAlignment="0" applyProtection="0"/>
    <xf numFmtId="0" fontId="107" fillId="24" borderId="0" applyNumberFormat="0" applyBorder="0" applyAlignment="0" applyProtection="0"/>
    <xf numFmtId="0" fontId="107" fillId="25" borderId="0" applyNumberFormat="0" applyBorder="0" applyAlignment="0" applyProtection="0"/>
    <xf numFmtId="0" fontId="108" fillId="26" borderId="0" applyNumberFormat="0" applyBorder="0" applyAlignment="0" applyProtection="0"/>
    <xf numFmtId="0" fontId="109" fillId="26" borderId="0" applyNumberFormat="0" applyBorder="0" applyAlignment="0" applyProtection="0"/>
    <xf numFmtId="0" fontId="110" fillId="27" borderId="1" applyNumberFormat="0" applyAlignment="0" applyProtection="0"/>
    <xf numFmtId="0" fontId="111" fillId="28" borderId="2" applyNumberFormat="0" applyAlignment="0" applyProtection="0"/>
    <xf numFmtId="178" fontId="112" fillId="0" borderId="0" applyFont="0" applyFill="0" applyBorder="0" applyAlignment="0" applyProtection="0"/>
    <xf numFmtId="178" fontId="112" fillId="0" borderId="0" applyFont="0" applyFill="0" applyBorder="0" applyAlignment="0" applyProtection="0"/>
    <xf numFmtId="173"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80"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74" fontId="112" fillId="0" borderId="0" applyFont="0" applyFill="0" applyBorder="0" applyAlignment="0" applyProtection="0"/>
    <xf numFmtId="164" fontId="112" fillId="0" borderId="0" applyFont="0" applyFill="0" applyBorder="0" applyAlignment="0" applyProtection="0"/>
    <xf numFmtId="171" fontId="112" fillId="0" borderId="0" applyFont="0" applyFill="0" applyBorder="0" applyAlignment="0" applyProtection="0"/>
    <xf numFmtId="177" fontId="112" fillId="0" borderId="0" applyFont="0" applyFill="0" applyBorder="0" applyAlignment="0" applyProtection="0"/>
    <xf numFmtId="175"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6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66"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66"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72"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66"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79" fontId="112" fillId="0" borderId="0" applyFont="0" applyFill="0" applyBorder="0" applyAlignment="0" applyProtection="0"/>
    <xf numFmtId="168" fontId="103" fillId="0" borderId="0"/>
    <xf numFmtId="0" fontId="113" fillId="0" borderId="0" applyNumberFormat="0" applyFill="0" applyBorder="0" applyAlignment="0" applyProtection="0"/>
    <xf numFmtId="0" fontId="114" fillId="29" borderId="0" applyNumberFormat="0" applyBorder="0" applyAlignment="0" applyProtection="0"/>
    <xf numFmtId="0" fontId="115" fillId="0" borderId="3" applyNumberFormat="0" applyFill="0" applyAlignment="0" applyProtection="0"/>
    <xf numFmtId="0" fontId="116" fillId="0" borderId="4" applyNumberFormat="0" applyFill="0" applyAlignment="0" applyProtection="0"/>
    <xf numFmtId="0" fontId="117" fillId="0" borderId="68" applyNumberFormat="0" applyFill="0" applyAlignment="0" applyProtection="0"/>
    <xf numFmtId="0" fontId="117" fillId="0" borderId="0" applyNumberForma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0" fontId="118" fillId="0" borderId="0" applyNumberFormat="0" applyFill="0" applyBorder="0">
      <protection locked="0"/>
    </xf>
    <xf numFmtId="0" fontId="118" fillId="0" borderId="0" applyNumberFormat="0" applyFill="0" applyBorder="0">
      <protection locked="0"/>
    </xf>
    <xf numFmtId="0" fontId="120" fillId="0" borderId="0" applyNumberFormat="0" applyFill="0" applyBorder="0" applyAlignment="0" applyProtection="0"/>
    <xf numFmtId="0" fontId="105" fillId="0" borderId="0" applyNumberFormat="0" applyFill="0" applyBorder="0">
      <protection locked="0"/>
    </xf>
    <xf numFmtId="0" fontId="121" fillId="0" borderId="0" applyNumberFormat="0" applyFill="0" applyBorder="0">
      <protection locked="0"/>
    </xf>
    <xf numFmtId="0" fontId="122" fillId="30" borderId="1" applyNumberFormat="0" applyAlignment="0" applyProtection="0"/>
    <xf numFmtId="0" fontId="123" fillId="0" borderId="6" applyNumberFormat="0" applyFill="0" applyAlignment="0" applyProtection="0"/>
    <xf numFmtId="0" fontId="124" fillId="31" borderId="0" applyNumberFormat="0" applyBorder="0" applyAlignment="0" applyProtection="0"/>
    <xf numFmtId="168" fontId="125" fillId="0" borderId="0"/>
    <xf numFmtId="0" fontId="103" fillId="0" borderId="0"/>
    <xf numFmtId="0" fontId="103" fillId="0" borderId="0"/>
    <xf numFmtId="168" fontId="125"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25" fillId="0" borderId="0"/>
    <xf numFmtId="0" fontId="125" fillId="0" borderId="0"/>
    <xf numFmtId="0" fontId="125" fillId="0" borderId="0"/>
    <xf numFmtId="168" fontId="125" fillId="0" borderId="0"/>
    <xf numFmtId="0" fontId="126" fillId="0" borderId="0"/>
    <xf numFmtId="168" fontId="103" fillId="0" borderId="0"/>
    <xf numFmtId="0" fontId="106" fillId="0" borderId="0"/>
    <xf numFmtId="0" fontId="106" fillId="0" borderId="0"/>
    <xf numFmtId="168" fontId="126" fillId="0" borderId="0"/>
    <xf numFmtId="0" fontId="106" fillId="0" borderId="0"/>
    <xf numFmtId="0" fontId="126" fillId="0" borderId="0"/>
    <xf numFmtId="0" fontId="106" fillId="0" borderId="0"/>
    <xf numFmtId="0" fontId="127" fillId="0" borderId="0">
      <alignment vertical="center"/>
    </xf>
    <xf numFmtId="168" fontId="125" fillId="0" borderId="0"/>
    <xf numFmtId="0" fontId="128" fillId="0" borderId="0"/>
    <xf numFmtId="0" fontId="106" fillId="0" borderId="0"/>
    <xf numFmtId="0" fontId="103" fillId="0" borderId="0"/>
    <xf numFmtId="0" fontId="128" fillId="0" borderId="0"/>
    <xf numFmtId="0" fontId="106" fillId="0" borderId="0"/>
    <xf numFmtId="0" fontId="106" fillId="0" borderId="0"/>
    <xf numFmtId="0" fontId="106" fillId="0" borderId="0"/>
    <xf numFmtId="0" fontId="106" fillId="0" borderId="0"/>
    <xf numFmtId="0" fontId="106" fillId="0" borderId="0"/>
    <xf numFmtId="0" fontId="103" fillId="0" borderId="0"/>
    <xf numFmtId="0" fontId="106" fillId="0" borderId="0"/>
    <xf numFmtId="0" fontId="103" fillId="0" borderId="0"/>
    <xf numFmtId="0" fontId="106"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28" fillId="0" borderId="0"/>
    <xf numFmtId="0" fontId="128" fillId="0" borderId="0"/>
    <xf numFmtId="0" fontId="106"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6" fillId="0" borderId="0"/>
    <xf numFmtId="0" fontId="106" fillId="0" borderId="0"/>
    <xf numFmtId="168" fontId="125" fillId="0" borderId="0"/>
    <xf numFmtId="168" fontId="125" fillId="0" borderId="0"/>
    <xf numFmtId="0" fontId="129" fillId="0" borderId="0"/>
    <xf numFmtId="0" fontId="103" fillId="0" borderId="0"/>
    <xf numFmtId="0" fontId="104" fillId="0" borderId="0"/>
    <xf numFmtId="0" fontId="106" fillId="32" borderId="7" applyNumberFormat="0" applyFont="0" applyAlignment="0" applyProtection="0"/>
    <xf numFmtId="0" fontId="130" fillId="27" borderId="8" applyNumberFormat="0" applyAlignment="0" applyProtection="0"/>
    <xf numFmtId="9" fontId="112" fillId="0" borderId="0" applyFont="0" applyFill="0" applyBorder="0" applyAlignment="0" applyProtection="0"/>
    <xf numFmtId="0" fontId="103"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25" fillId="0" borderId="0"/>
    <xf numFmtId="0" fontId="131" fillId="0" borderId="0" applyNumberFormat="0" applyFill="0" applyBorder="0" applyAlignment="0" applyProtection="0"/>
    <xf numFmtId="0" fontId="132" fillId="0" borderId="9" applyNumberFormat="0" applyFill="0" applyAlignment="0" applyProtection="0"/>
    <xf numFmtId="0" fontId="133" fillId="0" borderId="0" applyNumberFormat="0" applyFill="0" applyBorder="0" applyAlignment="0" applyProtection="0"/>
    <xf numFmtId="0" fontId="103" fillId="0" borderId="0"/>
    <xf numFmtId="0" fontId="103" fillId="0" borderId="0"/>
    <xf numFmtId="0" fontId="103" fillId="0" borderId="0"/>
    <xf numFmtId="168" fontId="103" fillId="0" borderId="0"/>
    <xf numFmtId="168" fontId="112" fillId="0" borderId="0"/>
    <xf numFmtId="176" fontId="11" fillId="0" borderId="0"/>
    <xf numFmtId="180" fontId="11" fillId="0" borderId="0" applyFont="0" applyFill="0" applyBorder="0" applyAlignment="0" applyProtection="0"/>
    <xf numFmtId="0" fontId="1" fillId="0" borderId="0"/>
    <xf numFmtId="0" fontId="135" fillId="24" borderId="0"/>
    <xf numFmtId="0" fontId="134" fillId="2" borderId="0"/>
    <xf numFmtId="0" fontId="134" fillId="3" borderId="0"/>
    <xf numFmtId="0" fontId="134" fillId="4" borderId="0"/>
    <xf numFmtId="0" fontId="134" fillId="5" borderId="0"/>
    <xf numFmtId="0" fontId="134" fillId="6" borderId="0"/>
    <xf numFmtId="0" fontId="134" fillId="7" borderId="0"/>
    <xf numFmtId="0" fontId="134" fillId="8" borderId="0"/>
    <xf numFmtId="0" fontId="134" fillId="9" borderId="0"/>
    <xf numFmtId="0" fontId="134" fillId="10" borderId="0"/>
    <xf numFmtId="0" fontId="134" fillId="11" borderId="0"/>
    <xf numFmtId="0" fontId="134" fillId="12" borderId="0"/>
    <xf numFmtId="0" fontId="134" fillId="13" borderId="0"/>
    <xf numFmtId="0" fontId="135" fillId="14" borderId="0"/>
    <xf numFmtId="0" fontId="135" fillId="15" borderId="0"/>
    <xf numFmtId="0" fontId="135" fillId="17" borderId="0"/>
    <xf numFmtId="0" fontId="135" fillId="18" borderId="0"/>
    <xf numFmtId="0" fontId="135" fillId="20" borderId="0"/>
    <xf numFmtId="0" fontId="135" fillId="21" borderId="0"/>
    <xf numFmtId="0" fontId="135" fillId="22" borderId="0"/>
    <xf numFmtId="0" fontId="135" fillId="23" borderId="0"/>
    <xf numFmtId="0" fontId="135" fillId="25" borderId="0"/>
    <xf numFmtId="0" fontId="136" fillId="26" borderId="0"/>
    <xf numFmtId="0" fontId="137" fillId="26" borderId="0"/>
    <xf numFmtId="0" fontId="138" fillId="27" borderId="1"/>
    <xf numFmtId="0" fontId="139" fillId="28" borderId="2"/>
    <xf numFmtId="178" fontId="11" fillId="0" borderId="0"/>
    <xf numFmtId="178" fontId="11" fillId="0" borderId="0"/>
    <xf numFmtId="173"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74"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74"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80" fontId="11" fillId="0" borderId="0"/>
    <xf numFmtId="174" fontId="11" fillId="0" borderId="0"/>
    <xf numFmtId="174" fontId="11" fillId="0" borderId="0"/>
    <xf numFmtId="174" fontId="11" fillId="0" borderId="0"/>
    <xf numFmtId="174"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80"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80"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80"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80" fontId="11" fillId="0" borderId="0"/>
    <xf numFmtId="179" fontId="11" fillId="0" borderId="0" applyFont="0" applyFill="0" applyBorder="0" applyAlignment="0" applyProtection="0"/>
    <xf numFmtId="180" fontId="11" fillId="0" borderId="0"/>
    <xf numFmtId="180" fontId="11" fillId="0" borderId="0"/>
    <xf numFmtId="180" fontId="11" fillId="0" borderId="0"/>
    <xf numFmtId="180" fontId="11" fillId="0" borderId="0"/>
    <xf numFmtId="180"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74" fontId="11" fillId="0" borderId="0"/>
    <xf numFmtId="164" fontId="11" fillId="0" borderId="0"/>
    <xf numFmtId="171" fontId="11" fillId="0" borderId="0"/>
    <xf numFmtId="177" fontId="11" fillId="0" borderId="0"/>
    <xf numFmtId="175" fontId="11" fillId="0" borderId="0"/>
    <xf numFmtId="166"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applyFont="0" applyFill="0" applyBorder="0" applyAlignment="0" applyProtection="0"/>
    <xf numFmtId="179" fontId="11" fillId="0" borderId="0"/>
    <xf numFmtId="166" fontId="11" fillId="0" borderId="0"/>
    <xf numFmtId="177" fontId="11" fillId="0" borderId="0" applyFont="0" applyFill="0" applyBorder="0" applyAlignment="0" applyProtection="0"/>
    <xf numFmtId="179" fontId="11" fillId="0" borderId="0"/>
    <xf numFmtId="179" fontId="11" fillId="0" borderId="0"/>
    <xf numFmtId="179" fontId="11" fillId="0" borderId="0"/>
    <xf numFmtId="179" fontId="11" fillId="0" borderId="0"/>
    <xf numFmtId="179" fontId="11" fillId="0" borderId="0"/>
    <xf numFmtId="179" fontId="11" fillId="0" borderId="0"/>
    <xf numFmtId="166" fontId="11" fillId="0" borderId="0"/>
    <xf numFmtId="166" fontId="11" fillId="0" borderId="0"/>
    <xf numFmtId="166" fontId="11" fillId="0" borderId="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66" fontId="11" fillId="0" borderId="0"/>
    <xf numFmtId="166" fontId="11" fillId="0" borderId="0"/>
    <xf numFmtId="166" fontId="11" fillId="0" borderId="0"/>
    <xf numFmtId="166" fontId="11" fillId="0" borderId="0"/>
    <xf numFmtId="180" fontId="11" fillId="0" borderId="0" applyFont="0" applyFill="0" applyBorder="0" applyAlignment="0" applyProtection="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80" fontId="11" fillId="0" borderId="0" applyFont="0" applyFill="0" applyBorder="0" applyAlignment="0" applyProtection="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66" fontId="11" fillId="0" borderId="0"/>
    <xf numFmtId="179" fontId="11" fillId="0" borderId="0"/>
    <xf numFmtId="166"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80" fontId="11" fillId="0" borderId="0" applyFont="0" applyFill="0" applyBorder="0" applyAlignment="0" applyProtection="0"/>
    <xf numFmtId="179" fontId="11" fillId="0" borderId="0"/>
    <xf numFmtId="179" fontId="11" fillId="0" borderId="0"/>
    <xf numFmtId="179" fontId="11" fillId="0" borderId="0"/>
    <xf numFmtId="166"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80" fontId="11" fillId="0" borderId="0" applyFont="0" applyFill="0" applyBorder="0" applyAlignment="0" applyProtection="0"/>
    <xf numFmtId="179" fontId="11" fillId="0" borderId="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79" fontId="11" fillId="0" borderId="0"/>
    <xf numFmtId="179" fontId="11" fillId="0" borderId="0"/>
    <xf numFmtId="179" fontId="11" fillId="0" borderId="0"/>
    <xf numFmtId="166" fontId="11" fillId="0" borderId="0"/>
    <xf numFmtId="166" fontId="11" fillId="0" borderId="0"/>
    <xf numFmtId="166" fontId="11" fillId="0" borderId="0"/>
    <xf numFmtId="180" fontId="11" fillId="0" borderId="0" applyFont="0" applyFill="0" applyBorder="0" applyAlignment="0" applyProtection="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80" fontId="11" fillId="0" borderId="0" applyFont="0" applyFill="0" applyBorder="0" applyAlignment="0" applyProtection="0"/>
    <xf numFmtId="166" fontId="11" fillId="0" borderId="0"/>
    <xf numFmtId="178" fontId="11" fillId="0" borderId="0" applyFont="0" applyFill="0" applyBorder="0" applyAlignment="0" applyProtection="0"/>
    <xf numFmtId="178" fontId="11" fillId="0" borderId="0" applyFont="0" applyFill="0" applyBorder="0" applyAlignment="0" applyProtection="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76" fontId="11" fillId="0" borderId="0"/>
    <xf numFmtId="176" fontId="11" fillId="0" borderId="0"/>
    <xf numFmtId="176" fontId="11" fillId="0" borderId="0"/>
    <xf numFmtId="176" fontId="11" fillId="0" borderId="0"/>
    <xf numFmtId="176" fontId="11" fillId="0" borderId="0"/>
    <xf numFmtId="176" fontId="11" fillId="0" borderId="0"/>
    <xf numFmtId="176" fontId="11" fillId="0" borderId="0"/>
    <xf numFmtId="176" fontId="11" fillId="0" borderId="0"/>
    <xf numFmtId="166" fontId="11" fillId="0" borderId="0"/>
    <xf numFmtId="176" fontId="11" fillId="0" borderId="0"/>
    <xf numFmtId="176" fontId="11" fillId="0" borderId="0"/>
    <xf numFmtId="176" fontId="11" fillId="0" borderId="0"/>
    <xf numFmtId="176" fontId="11" fillId="0" borderId="0"/>
    <xf numFmtId="176" fontId="11" fillId="0" borderId="0"/>
    <xf numFmtId="176" fontId="11" fillId="0" borderId="0"/>
    <xf numFmtId="176" fontId="11" fillId="0" borderId="0"/>
    <xf numFmtId="0" fontId="135" fillId="16" borderId="0"/>
    <xf numFmtId="176" fontId="11" fillId="0" borderId="0"/>
    <xf numFmtId="176" fontId="11" fillId="0" borderId="0"/>
    <xf numFmtId="176" fontId="11" fillId="0" borderId="0"/>
    <xf numFmtId="166" fontId="11" fillId="0" borderId="0"/>
    <xf numFmtId="166" fontId="11" fillId="0" borderId="0"/>
    <xf numFmtId="176" fontId="11" fillId="0" borderId="0"/>
    <xf numFmtId="176" fontId="11" fillId="0" borderId="0"/>
    <xf numFmtId="176"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66"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66" fontId="11" fillId="0" borderId="0"/>
    <xf numFmtId="179" fontId="11" fillId="0" borderId="0"/>
    <xf numFmtId="179" fontId="11" fillId="0" borderId="0"/>
    <xf numFmtId="179" fontId="11" fillId="0" borderId="0"/>
    <xf numFmtId="179"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66"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66"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72"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66"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179" fontId="11" fillId="0" borderId="0"/>
    <xf numFmtId="0" fontId="140" fillId="0" borderId="0"/>
    <xf numFmtId="0" fontId="141" fillId="29" borderId="0"/>
    <xf numFmtId="0" fontId="142" fillId="0" borderId="3"/>
    <xf numFmtId="0" fontId="143" fillId="0" borderId="4"/>
    <xf numFmtId="0" fontId="144" fillId="0" borderId="5"/>
    <xf numFmtId="0" fontId="144" fillId="0" borderId="0"/>
    <xf numFmtId="0" fontId="147" fillId="30" borderId="1"/>
    <xf numFmtId="0" fontId="9" fillId="0" borderId="0">
      <protection locked="0"/>
    </xf>
    <xf numFmtId="0" fontId="67" fillId="0" borderId="0"/>
    <xf numFmtId="0" fontId="145" fillId="0" borderId="0"/>
    <xf numFmtId="0" fontId="67" fillId="0" borderId="0">
      <protection locked="0"/>
    </xf>
    <xf numFmtId="0" fontId="67" fillId="0" borderId="0">
      <protection locked="0"/>
    </xf>
    <xf numFmtId="0" fontId="146" fillId="0" borderId="0"/>
    <xf numFmtId="0" fontId="9" fillId="0" borderId="0">
      <protection locked="0"/>
    </xf>
    <xf numFmtId="0" fontId="100" fillId="0" borderId="0">
      <protection locked="0"/>
    </xf>
    <xf numFmtId="0" fontId="148" fillId="0" borderId="6"/>
    <xf numFmtId="0" fontId="149" fillId="31"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50" fillId="0" borderId="0">
      <alignment vertical="center"/>
    </xf>
    <xf numFmtId="0" fontId="151" fillId="0" borderId="0"/>
    <xf numFmtId="0" fontId="134" fillId="0" borderId="0"/>
    <xf numFmtId="0" fontId="151"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51" fillId="0" borderId="0"/>
    <xf numFmtId="0" fontId="151" fillId="0" borderId="0"/>
    <xf numFmtId="0" fontId="134" fillId="0" borderId="0"/>
    <xf numFmtId="0" fontId="134" fillId="0" borderId="0"/>
    <xf numFmtId="0" fontId="134" fillId="0" borderId="0"/>
    <xf numFmtId="0" fontId="152" fillId="0" borderId="0"/>
    <xf numFmtId="0" fontId="134" fillId="32" borderId="7"/>
    <xf numFmtId="0" fontId="153" fillId="27" borderId="8"/>
    <xf numFmtId="9" fontId="11"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34" fillId="0" borderId="0"/>
    <xf numFmtId="0" fontId="154" fillId="0" borderId="0"/>
    <xf numFmtId="0" fontId="155" fillId="0" borderId="9"/>
    <xf numFmtId="0" fontId="156" fillId="0" borderId="0"/>
    <xf numFmtId="0" fontId="135" fillId="19" borderId="0"/>
  </cellStyleXfs>
  <cellXfs count="399">
    <xf numFmtId="0" fontId="0" fillId="0" borderId="0" xfId="0"/>
    <xf numFmtId="0" fontId="16" fillId="33" borderId="10" xfId="0" applyFont="1" applyFill="1" applyBorder="1" applyAlignment="1">
      <alignment horizontal="center" vertical="center"/>
    </xf>
    <xf numFmtId="0" fontId="26" fillId="33" borderId="11" xfId="570" applyFont="1" applyFill="1" applyBorder="1" applyAlignment="1">
      <alignment horizontal="center" vertical="top" wrapText="1"/>
    </xf>
    <xf numFmtId="0" fontId="0" fillId="33" borderId="0" xfId="0" applyFill="1"/>
    <xf numFmtId="0" fontId="12" fillId="33" borderId="0" xfId="0" applyFont="1" applyFill="1" applyAlignment="1">
      <alignment horizontal="center" vertical="center"/>
    </xf>
    <xf numFmtId="0" fontId="10" fillId="33" borderId="0" xfId="0" applyFont="1" applyFill="1"/>
    <xf numFmtId="0" fontId="15"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2" fillId="33" borderId="0" xfId="0" applyFont="1" applyFill="1" applyAlignment="1">
      <alignment vertical="center"/>
    </xf>
    <xf numFmtId="0" fontId="18" fillId="33" borderId="0" xfId="0" applyFont="1" applyFill="1" applyAlignment="1">
      <alignment horizontal="left" wrapText="1"/>
    </xf>
    <xf numFmtId="0" fontId="16" fillId="33" borderId="0" xfId="0" applyFont="1" applyFill="1" applyAlignment="1">
      <alignment vertical="center"/>
    </xf>
    <xf numFmtId="0" fontId="16" fillId="33" borderId="0" xfId="0" applyFont="1" applyFill="1" applyAlignment="1">
      <alignment horizontal="center" vertical="center"/>
    </xf>
    <xf numFmtId="0" fontId="0" fillId="33" borderId="0" xfId="0" applyFill="1" applyAlignment="1">
      <alignment vertical="top"/>
    </xf>
    <xf numFmtId="0" fontId="10" fillId="33" borderId="0" xfId="0" applyFont="1" applyFill="1" applyProtection="1">
      <protection hidden="1"/>
    </xf>
    <xf numFmtId="0" fontId="12" fillId="33" borderId="0" xfId="0" applyFont="1" applyFill="1" applyAlignment="1" applyProtection="1">
      <alignment horizontal="center" vertical="top"/>
      <protection hidden="1"/>
    </xf>
    <xf numFmtId="0" fontId="12" fillId="33" borderId="0" xfId="0" applyFont="1" applyFill="1" applyAlignment="1" applyProtection="1">
      <alignment vertical="center"/>
      <protection hidden="1"/>
    </xf>
    <xf numFmtId="0" fontId="16"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5" fillId="33" borderId="0" xfId="0" applyFont="1" applyFill="1" applyAlignment="1" applyProtection="1">
      <alignment horizontal="right" vertical="center"/>
      <protection hidden="1"/>
    </xf>
    <xf numFmtId="0" fontId="12" fillId="33" borderId="15" xfId="0" applyFont="1" applyFill="1" applyBorder="1" applyAlignment="1" applyProtection="1">
      <alignment vertical="center" wrapText="1"/>
      <protection hidden="1"/>
    </xf>
    <xf numFmtId="0" fontId="12"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6" fillId="33" borderId="18" xfId="570" applyFont="1" applyFill="1" applyBorder="1" applyAlignment="1">
      <alignment vertical="top" wrapText="1"/>
    </xf>
    <xf numFmtId="168" fontId="26" fillId="33" borderId="18" xfId="570" applyNumberFormat="1" applyFont="1" applyFill="1" applyBorder="1" applyAlignment="1">
      <alignment horizontal="center" vertical="top" wrapText="1"/>
    </xf>
    <xf numFmtId="0" fontId="12" fillId="33" borderId="0" xfId="0" applyFont="1" applyFill="1" applyAlignment="1">
      <alignment horizontal="left"/>
    </xf>
    <xf numFmtId="0" fontId="15" fillId="33" borderId="0" xfId="0" applyFont="1" applyFill="1" applyAlignment="1">
      <alignment horizontal="left"/>
    </xf>
    <xf numFmtId="0" fontId="38" fillId="33" borderId="19" xfId="570" applyFont="1" applyFill="1" applyBorder="1" applyAlignment="1">
      <alignment horizontal="center" vertical="center" wrapText="1"/>
    </xf>
    <xf numFmtId="0" fontId="38"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2" fillId="33" borderId="21" xfId="0" applyFont="1" applyFill="1" applyBorder="1" applyAlignment="1">
      <alignment vertical="center"/>
    </xf>
    <xf numFmtId="0" fontId="4" fillId="33" borderId="16" xfId="0" applyFont="1" applyFill="1" applyBorder="1" applyAlignment="1">
      <alignment vertical="center"/>
    </xf>
    <xf numFmtId="0" fontId="19" fillId="33" borderId="22" xfId="0" applyFont="1" applyFill="1" applyBorder="1" applyAlignment="1" applyProtection="1">
      <alignment horizontal="center" vertical="center"/>
      <protection locked="0" hidden="1"/>
    </xf>
    <xf numFmtId="0" fontId="12" fillId="33" borderId="23" xfId="0" applyFont="1" applyFill="1" applyBorder="1" applyAlignment="1">
      <alignment vertical="center"/>
    </xf>
    <xf numFmtId="0" fontId="4" fillId="33" borderId="24" xfId="0" applyFont="1" applyFill="1" applyBorder="1" applyAlignment="1">
      <alignment vertical="center"/>
    </xf>
    <xf numFmtId="0" fontId="15" fillId="33" borderId="22" xfId="0" applyFont="1" applyFill="1" applyBorder="1" applyAlignment="1" applyProtection="1">
      <alignment horizontal="right" vertical="center"/>
      <protection hidden="1"/>
    </xf>
    <xf numFmtId="0" fontId="12" fillId="33" borderId="15" xfId="0" applyFont="1" applyFill="1" applyBorder="1" applyAlignment="1">
      <alignment vertical="center"/>
    </xf>
    <xf numFmtId="0" fontId="12" fillId="33" borderId="25" xfId="0" applyFont="1" applyFill="1" applyBorder="1" applyAlignment="1">
      <alignment vertical="center"/>
    </xf>
    <xf numFmtId="0" fontId="4" fillId="33" borderId="26" xfId="0" applyFont="1" applyFill="1" applyBorder="1" applyAlignment="1">
      <alignment vertical="center"/>
    </xf>
    <xf numFmtId="0" fontId="15" fillId="33" borderId="27" xfId="0" applyFont="1" applyFill="1" applyBorder="1" applyAlignment="1" applyProtection="1">
      <alignment wrapText="1"/>
      <protection hidden="1"/>
    </xf>
    <xf numFmtId="0" fontId="0" fillId="34" borderId="19" xfId="0" applyFill="1" applyBorder="1"/>
    <xf numFmtId="0" fontId="15" fillId="33" borderId="28" xfId="0" applyFont="1" applyFill="1" applyBorder="1" applyAlignment="1" applyProtection="1">
      <alignment horizontal="right" vertical="center"/>
      <protection hidden="1"/>
    </xf>
    <xf numFmtId="0" fontId="31" fillId="33" borderId="0" xfId="0" applyFont="1" applyFill="1" applyAlignment="1">
      <alignment horizontal="right" vertical="center"/>
    </xf>
    <xf numFmtId="0" fontId="32" fillId="33" borderId="0" xfId="0" applyFont="1" applyFill="1" applyAlignment="1">
      <alignment vertical="center"/>
    </xf>
    <xf numFmtId="0" fontId="12" fillId="33" borderId="29" xfId="0" applyFont="1" applyFill="1" applyBorder="1" applyAlignment="1">
      <alignment vertical="center"/>
    </xf>
    <xf numFmtId="0" fontId="32" fillId="33" borderId="27" xfId="0" applyFont="1" applyFill="1" applyBorder="1" applyAlignment="1">
      <alignment vertical="center"/>
    </xf>
    <xf numFmtId="0" fontId="12" fillId="33" borderId="30" xfId="0" applyFont="1" applyFill="1" applyBorder="1" applyAlignment="1">
      <alignment vertical="center"/>
    </xf>
    <xf numFmtId="2" fontId="15" fillId="33" borderId="10" xfId="0" applyNumberFormat="1" applyFont="1" applyFill="1" applyBorder="1" applyAlignment="1" applyProtection="1">
      <alignment horizontal="left" wrapText="1"/>
      <protection hidden="1"/>
    </xf>
    <xf numFmtId="0" fontId="15" fillId="33" borderId="28" xfId="0" applyFont="1" applyFill="1" applyBorder="1" applyAlignment="1" applyProtection="1">
      <alignment horizontal="left"/>
      <protection hidden="1"/>
    </xf>
    <xf numFmtId="0" fontId="16" fillId="33" borderId="10" xfId="0" applyFont="1" applyFill="1" applyBorder="1" applyAlignment="1">
      <alignment horizontal="left" vertical="center"/>
    </xf>
    <xf numFmtId="0" fontId="4" fillId="33" borderId="31" xfId="0" applyFont="1" applyFill="1" applyBorder="1" applyAlignment="1">
      <alignment vertical="center"/>
    </xf>
    <xf numFmtId="0" fontId="16" fillId="33" borderId="22" xfId="0" applyFont="1" applyFill="1" applyBorder="1" applyAlignment="1" applyProtection="1">
      <alignment vertical="center" wrapText="1"/>
      <protection hidden="1"/>
    </xf>
    <xf numFmtId="0" fontId="16" fillId="33" borderId="21" xfId="0" applyFont="1" applyFill="1" applyBorder="1" applyAlignment="1">
      <alignment vertical="center"/>
    </xf>
    <xf numFmtId="0" fontId="16" fillId="33" borderId="10" xfId="0" applyFont="1" applyFill="1" applyBorder="1" applyAlignment="1" applyProtection="1">
      <alignment vertical="center" wrapText="1"/>
      <protection hidden="1"/>
    </xf>
    <xf numFmtId="2" fontId="17" fillId="33" borderId="10" xfId="0" applyNumberFormat="1" applyFont="1" applyFill="1" applyBorder="1" applyAlignment="1" applyProtection="1">
      <alignment horizontal="left" wrapText="1"/>
      <protection hidden="1"/>
    </xf>
    <xf numFmtId="0" fontId="16" fillId="33" borderId="10" xfId="0" applyFont="1" applyFill="1" applyBorder="1" applyAlignment="1">
      <alignment vertical="center"/>
    </xf>
    <xf numFmtId="0" fontId="16" fillId="33" borderId="10" xfId="0" applyFont="1" applyFill="1" applyBorder="1" applyAlignment="1" applyProtection="1">
      <alignment horizontal="center" vertical="center" wrapText="1"/>
      <protection hidden="1"/>
    </xf>
    <xf numFmtId="0" fontId="4" fillId="33" borderId="17" xfId="0" applyFont="1" applyFill="1" applyBorder="1" applyAlignment="1">
      <alignment vertical="center"/>
    </xf>
    <xf numFmtId="0" fontId="5" fillId="33" borderId="22" xfId="0" applyFont="1" applyFill="1" applyBorder="1" applyAlignment="1" applyProtection="1">
      <alignment horizontal="left" vertical="top" wrapText="1"/>
      <protection hidden="1"/>
    </xf>
    <xf numFmtId="0" fontId="10" fillId="0" borderId="0" xfId="589" applyFont="1"/>
    <xf numFmtId="0" fontId="91" fillId="0" borderId="0" xfId="589"/>
    <xf numFmtId="0" fontId="23" fillId="0" borderId="0" xfId="487" applyFont="1" applyFill="1" applyAlignment="1" applyProtection="1">
      <alignment horizontal="center"/>
      <protection hidden="1"/>
    </xf>
    <xf numFmtId="0" fontId="23" fillId="0" borderId="0" xfId="487" applyFont="1" applyFill="1" applyAlignment="1" applyProtection="1">
      <alignment horizontal="center" wrapText="1"/>
      <protection hidden="1"/>
    </xf>
    <xf numFmtId="0" fontId="5" fillId="0" borderId="0" xfId="0" applyFont="1" applyAlignment="1" applyProtection="1">
      <alignment horizontal="center"/>
      <protection hidden="1"/>
    </xf>
    <xf numFmtId="0" fontId="27"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5" fillId="33" borderId="27" xfId="0" applyFont="1" applyFill="1" applyBorder="1" applyAlignment="1" applyProtection="1">
      <alignment horizontal="center" wrapText="1"/>
      <protection hidden="1"/>
    </xf>
    <xf numFmtId="0" fontId="15"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2" fillId="33" borderId="33" xfId="0" applyFont="1" applyFill="1" applyBorder="1" applyAlignment="1" applyProtection="1">
      <alignment vertical="center"/>
      <protection hidden="1"/>
    </xf>
    <xf numFmtId="0" fontId="12" fillId="33" borderId="21" xfId="0" applyFont="1" applyFill="1" applyBorder="1" applyAlignment="1" applyProtection="1">
      <alignment vertical="center"/>
      <protection hidden="1"/>
    </xf>
    <xf numFmtId="0" fontId="12" fillId="33" borderId="34" xfId="0" applyFont="1" applyFill="1" applyBorder="1" applyAlignment="1" applyProtection="1">
      <alignment vertical="center"/>
      <protection hidden="1"/>
    </xf>
    <xf numFmtId="0" fontId="15" fillId="33" borderId="0" xfId="0" applyFont="1" applyFill="1" applyAlignment="1" applyProtection="1">
      <alignment wrapText="1"/>
      <protection hidden="1"/>
    </xf>
    <xf numFmtId="0" fontId="12" fillId="33" borderId="0" xfId="0" applyFont="1" applyFill="1" applyAlignment="1" applyProtection="1">
      <alignment horizontal="left" vertical="center"/>
      <protection hidden="1"/>
    </xf>
    <xf numFmtId="2" fontId="15" fillId="33" borderId="28" xfId="0" applyNumberFormat="1" applyFont="1" applyFill="1" applyBorder="1" applyAlignment="1" applyProtection="1">
      <alignment horizontal="left" vertical="center" wrapText="1"/>
      <protection hidden="1"/>
    </xf>
    <xf numFmtId="0" fontId="16" fillId="33" borderId="10" xfId="0" applyFont="1" applyFill="1" applyBorder="1" applyAlignment="1" applyProtection="1">
      <alignment horizontal="left" vertical="center"/>
      <protection hidden="1"/>
    </xf>
    <xf numFmtId="0" fontId="18" fillId="33" borderId="27" xfId="0" applyFont="1" applyFill="1" applyBorder="1" applyAlignment="1" applyProtection="1">
      <alignment horizontal="left" vertical="center" wrapText="1"/>
      <protection hidden="1"/>
    </xf>
    <xf numFmtId="0" fontId="31" fillId="33" borderId="0" xfId="0" applyFont="1" applyFill="1" applyAlignment="1" applyProtection="1">
      <alignment horizontal="right" vertical="center"/>
      <protection hidden="1"/>
    </xf>
    <xf numFmtId="0" fontId="16" fillId="33" borderId="28" xfId="0" applyFont="1" applyFill="1" applyBorder="1" applyAlignment="1" applyProtection="1">
      <alignment horizontal="center" vertical="center"/>
      <protection hidden="1"/>
    </xf>
    <xf numFmtId="0" fontId="16" fillId="33" borderId="28" xfId="0" applyFont="1" applyFill="1" applyBorder="1" applyAlignment="1" applyProtection="1">
      <alignment horizontal="left" vertical="center"/>
      <protection hidden="1"/>
    </xf>
    <xf numFmtId="0" fontId="16" fillId="33" borderId="0" xfId="0" applyFont="1" applyFill="1" applyAlignment="1" applyProtection="1">
      <alignment horizontal="center" vertical="center"/>
      <protection hidden="1"/>
    </xf>
    <xf numFmtId="0" fontId="16"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9"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9"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9" fillId="0" borderId="19" xfId="487" applyFill="1" applyBorder="1" applyAlignment="1" applyProtection="1">
      <alignment vertical="center" wrapText="1"/>
      <protection hidden="1"/>
    </xf>
    <xf numFmtId="0" fontId="16" fillId="33" borderId="22" xfId="0" applyFont="1" applyFill="1" applyBorder="1" applyAlignment="1" applyProtection="1">
      <alignment horizontal="left" vertical="center" wrapText="1"/>
      <protection locked="0"/>
    </xf>
    <xf numFmtId="0" fontId="36" fillId="0" borderId="0" xfId="0" applyFont="1" applyAlignment="1" applyProtection="1">
      <alignment vertical="center" wrapText="1"/>
      <protection hidden="1"/>
    </xf>
    <xf numFmtId="0" fontId="6" fillId="0" borderId="0" xfId="0" applyFont="1" applyAlignment="1">
      <alignment wrapText="1"/>
    </xf>
    <xf numFmtId="0" fontId="6" fillId="0" borderId="0" xfId="0" applyFont="1"/>
    <xf numFmtId="0" fontId="5" fillId="0" borderId="35" xfId="0" applyFont="1" applyBorder="1" applyAlignment="1" applyProtection="1">
      <alignment vertical="center" wrapText="1"/>
      <protection hidden="1"/>
    </xf>
    <xf numFmtId="0" fontId="23" fillId="0" borderId="35" xfId="487" applyFont="1" applyBorder="1" applyAlignment="1" applyProtection="1">
      <alignment horizontal="center"/>
      <protection hidden="1"/>
    </xf>
    <xf numFmtId="0" fontId="5" fillId="0" borderId="36" xfId="0" applyFont="1" applyBorder="1" applyAlignment="1" applyProtection="1">
      <alignment vertical="center" wrapText="1"/>
      <protection hidden="1"/>
    </xf>
    <xf numFmtId="0" fontId="34" fillId="0" borderId="35" xfId="0" applyFont="1" applyBorder="1" applyAlignment="1" applyProtection="1">
      <alignment vertical="center" wrapText="1"/>
      <protection hidden="1"/>
    </xf>
    <xf numFmtId="0" fontId="6" fillId="35" borderId="35" xfId="0" applyFont="1" applyFill="1" applyBorder="1" applyAlignment="1" applyProtection="1">
      <alignment wrapText="1"/>
      <protection hidden="1"/>
    </xf>
    <xf numFmtId="0" fontId="6"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30" fillId="0" borderId="0" xfId="0" applyFont="1" applyAlignment="1">
      <alignment horizontal="center" wrapText="1"/>
    </xf>
    <xf numFmtId="0" fontId="6" fillId="0" borderId="15" xfId="0" applyFont="1" applyBorder="1" applyAlignment="1">
      <alignment wrapText="1"/>
    </xf>
    <xf numFmtId="0" fontId="0" fillId="0" borderId="0" xfId="0" applyAlignment="1">
      <alignment vertical="top" wrapText="1"/>
    </xf>
    <xf numFmtId="0" fontId="6" fillId="0" borderId="15" xfId="0" applyFont="1" applyBorder="1" applyAlignment="1">
      <alignment vertical="top" wrapText="1"/>
    </xf>
    <xf numFmtId="0" fontId="5" fillId="0" borderId="0" xfId="0" applyFont="1" applyAlignment="1">
      <alignment wrapText="1"/>
    </xf>
    <xf numFmtId="0" fontId="6" fillId="0" borderId="0" xfId="0" applyFont="1" applyAlignment="1">
      <alignment horizontal="center" wrapText="1"/>
    </xf>
    <xf numFmtId="0" fontId="30" fillId="0" borderId="15" xfId="0" applyFont="1" applyBorder="1" applyAlignment="1">
      <alignment wrapText="1"/>
    </xf>
    <xf numFmtId="0" fontId="33" fillId="0" borderId="0" xfId="0" applyFont="1" applyAlignment="1">
      <alignment horizontal="right" wrapText="1"/>
    </xf>
    <xf numFmtId="0" fontId="35" fillId="33" borderId="14" xfId="0" applyFont="1" applyFill="1" applyBorder="1" applyAlignment="1" applyProtection="1">
      <alignment horizontal="center" vertical="center" wrapText="1"/>
      <protection hidden="1"/>
    </xf>
    <xf numFmtId="0" fontId="41" fillId="0" borderId="0" xfId="0" applyFont="1" applyAlignment="1" applyProtection="1">
      <alignment horizontal="center" wrapText="1"/>
      <protection hidden="1"/>
    </xf>
    <xf numFmtId="0" fontId="12" fillId="33" borderId="0" xfId="0" applyFont="1" applyFill="1" applyAlignment="1" applyProtection="1">
      <alignment horizontal="center" vertical="center" wrapText="1"/>
      <protection hidden="1"/>
    </xf>
    <xf numFmtId="0" fontId="9" fillId="0" borderId="0" xfId="487" applyFill="1" applyAlignment="1" applyProtection="1">
      <alignment horizontal="center"/>
      <protection hidden="1"/>
    </xf>
    <xf numFmtId="0" fontId="42" fillId="33" borderId="33" xfId="487" applyFont="1" applyFill="1" applyBorder="1" applyAlignment="1" applyProtection="1">
      <alignment horizontal="left" vertical="center"/>
      <protection hidden="1"/>
    </xf>
    <xf numFmtId="0" fontId="43" fillId="33" borderId="0" xfId="487" applyFont="1" applyFill="1" applyAlignment="1" applyProtection="1">
      <alignment vertical="center"/>
    </xf>
    <xf numFmtId="0" fontId="43" fillId="33" borderId="0" xfId="487" applyFont="1" applyFill="1" applyBorder="1" applyAlignment="1" applyProtection="1">
      <alignment horizontal="center" vertical="center"/>
      <protection hidden="1"/>
    </xf>
    <xf numFmtId="0" fontId="44" fillId="0" borderId="27" xfId="487" applyFont="1" applyFill="1" applyBorder="1" applyAlignment="1" applyProtection="1">
      <alignment horizontal="center"/>
      <protection hidden="1"/>
    </xf>
    <xf numFmtId="0" fontId="46" fillId="33" borderId="38" xfId="0" applyFont="1" applyFill="1" applyBorder="1" applyAlignment="1" applyProtection="1">
      <alignment horizontal="center" vertical="center" wrapText="1"/>
      <protection hidden="1"/>
    </xf>
    <xf numFmtId="0" fontId="46" fillId="33" borderId="0" xfId="0" applyFont="1" applyFill="1" applyAlignment="1" applyProtection="1">
      <alignment horizontal="center" vertical="center" wrapText="1"/>
      <protection hidden="1"/>
    </xf>
    <xf numFmtId="0" fontId="12" fillId="33" borderId="39" xfId="0" applyFont="1" applyFill="1" applyBorder="1" applyAlignment="1" applyProtection="1">
      <alignment vertical="center" wrapText="1"/>
      <protection locked="0"/>
    </xf>
    <xf numFmtId="0" fontId="12" fillId="33" borderId="40" xfId="0" applyFont="1" applyFill="1" applyBorder="1" applyAlignment="1" applyProtection="1">
      <alignment vertical="center" wrapText="1"/>
      <protection locked="0"/>
    </xf>
    <xf numFmtId="0" fontId="12" fillId="33" borderId="32" xfId="0" applyFont="1" applyFill="1" applyBorder="1" applyAlignment="1" applyProtection="1">
      <alignment vertical="center" wrapText="1"/>
      <protection locked="0"/>
    </xf>
    <xf numFmtId="0" fontId="15" fillId="33" borderId="15" xfId="0" applyFont="1" applyFill="1" applyBorder="1" applyAlignment="1" applyProtection="1">
      <alignment horizontal="center" wrapText="1"/>
      <protection locked="0"/>
    </xf>
    <xf numFmtId="0" fontId="15" fillId="33" borderId="41" xfId="0" applyFont="1" applyFill="1" applyBorder="1" applyAlignment="1" applyProtection="1">
      <alignment horizontal="center" wrapText="1"/>
      <protection hidden="1"/>
    </xf>
    <xf numFmtId="0" fontId="12" fillId="33" borderId="38" xfId="0" applyFont="1" applyFill="1" applyBorder="1" applyAlignment="1" applyProtection="1">
      <alignment vertical="center"/>
      <protection hidden="1"/>
    </xf>
    <xf numFmtId="0" fontId="37" fillId="33" borderId="15" xfId="0" applyFont="1" applyFill="1" applyBorder="1" applyAlignment="1">
      <alignment vertical="top" wrapText="1"/>
    </xf>
    <xf numFmtId="0" fontId="19" fillId="33" borderId="29" xfId="0" applyFont="1" applyFill="1" applyBorder="1" applyAlignment="1" applyProtection="1">
      <alignment horizontal="right" wrapText="1"/>
      <protection hidden="1"/>
    </xf>
    <xf numFmtId="0" fontId="13" fillId="33" borderId="42" xfId="0" applyFont="1" applyFill="1" applyBorder="1" applyAlignment="1">
      <alignment vertical="center" wrapText="1"/>
    </xf>
    <xf numFmtId="0" fontId="5" fillId="33" borderId="22" xfId="0" applyFont="1" applyFill="1" applyBorder="1" applyAlignment="1" applyProtection="1">
      <alignment horizontal="left" wrapText="1"/>
      <protection hidden="1"/>
    </xf>
    <xf numFmtId="0" fontId="53" fillId="0" borderId="0" xfId="0" applyFont="1" applyAlignment="1" applyProtection="1">
      <alignment horizontal="right" wrapText="1"/>
      <protection hidden="1"/>
    </xf>
    <xf numFmtId="0" fontId="5" fillId="0" borderId="43" xfId="0" applyFont="1" applyBorder="1" applyAlignment="1" applyProtection="1">
      <alignment horizontal="center"/>
      <protection hidden="1"/>
    </xf>
    <xf numFmtId="0" fontId="39" fillId="0" borderId="0" xfId="0" applyFont="1" applyProtection="1">
      <protection hidden="1"/>
    </xf>
    <xf numFmtId="2" fontId="26" fillId="33" borderId="11" xfId="570" applyNumberFormat="1" applyFont="1" applyFill="1" applyBorder="1" applyAlignment="1">
      <alignment horizontal="center" vertical="top" wrapText="1"/>
    </xf>
    <xf numFmtId="0" fontId="26" fillId="33" borderId="18" xfId="570" applyFont="1" applyFill="1" applyBorder="1" applyAlignment="1">
      <alignment horizontal="center" vertical="top" wrapText="1"/>
    </xf>
    <xf numFmtId="0" fontId="51" fillId="0" borderId="0" xfId="0" applyFont="1" applyAlignment="1">
      <alignment vertical="top" wrapText="1"/>
    </xf>
    <xf numFmtId="0" fontId="15" fillId="33" borderId="41" xfId="0" applyFont="1" applyFill="1" applyBorder="1" applyAlignment="1" applyProtection="1">
      <alignment horizontal="center" vertical="center" wrapText="1"/>
      <protection hidden="1"/>
    </xf>
    <xf numFmtId="0" fontId="15" fillId="33" borderId="44" xfId="0" applyFont="1" applyFill="1" applyBorder="1" applyAlignment="1" applyProtection="1">
      <alignment horizontal="center" vertical="center" wrapText="1"/>
      <protection hidden="1"/>
    </xf>
    <xf numFmtId="0" fontId="5" fillId="0" borderId="35" xfId="0" applyFont="1" applyBorder="1" applyAlignment="1" applyProtection="1">
      <alignment vertical="top" wrapText="1"/>
      <protection hidden="1"/>
    </xf>
    <xf numFmtId="0" fontId="50" fillId="0" borderId="0" xfId="0" applyFont="1"/>
    <xf numFmtId="0" fontId="0" fillId="36" borderId="0" xfId="0" applyFill="1" applyProtection="1">
      <protection hidden="1"/>
    </xf>
    <xf numFmtId="0" fontId="26" fillId="0" borderId="19" xfId="0" applyFont="1" applyBorder="1" applyAlignment="1">
      <alignment vertical="top" wrapText="1"/>
    </xf>
    <xf numFmtId="170" fontId="26" fillId="33" borderId="11" xfId="570" applyNumberFormat="1" applyFont="1" applyFill="1" applyBorder="1" applyAlignment="1">
      <alignment horizontal="center" vertical="top" wrapText="1"/>
    </xf>
    <xf numFmtId="1" fontId="41" fillId="0" borderId="0" xfId="0" applyNumberFormat="1" applyFont="1" applyAlignment="1" applyProtection="1">
      <alignment horizontal="center" vertical="center" wrapText="1"/>
      <protection hidden="1"/>
    </xf>
    <xf numFmtId="0" fontId="39" fillId="0" borderId="0" xfId="0" applyFont="1" applyAlignment="1" applyProtection="1">
      <alignment horizontal="center" vertical="center" wrapText="1"/>
      <protection hidden="1"/>
    </xf>
    <xf numFmtId="0" fontId="0" fillId="0" borderId="45" xfId="0" applyBorder="1"/>
    <xf numFmtId="0" fontId="80" fillId="11" borderId="0" xfId="0" applyFont="1" applyFill="1" applyProtection="1">
      <protection hidden="1"/>
    </xf>
    <xf numFmtId="0" fontId="54" fillId="0" borderId="0" xfId="0" applyFont="1" applyAlignment="1">
      <alignment vertical="top" wrapText="1"/>
    </xf>
    <xf numFmtId="0" fontId="5" fillId="36" borderId="35" xfId="0" applyFont="1" applyFill="1" applyBorder="1" applyAlignment="1" applyProtection="1">
      <alignment vertical="center" wrapText="1"/>
      <protection hidden="1"/>
    </xf>
    <xf numFmtId="0" fontId="12" fillId="33" borderId="46" xfId="0" applyFont="1" applyFill="1" applyBorder="1" applyAlignment="1" applyProtection="1">
      <alignment horizontal="center" vertical="center" wrapText="1"/>
      <protection hidden="1"/>
    </xf>
    <xf numFmtId="0" fontId="12"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6" fillId="33" borderId="19" xfId="570" applyNumberFormat="1" applyFont="1" applyFill="1" applyBorder="1" applyAlignment="1">
      <alignment horizontal="center" vertical="top" wrapText="1"/>
    </xf>
    <xf numFmtId="168" fontId="26" fillId="33" borderId="19" xfId="570" applyNumberFormat="1" applyFont="1" applyFill="1" applyBorder="1" applyAlignment="1">
      <alignment horizontal="center" vertical="top" wrapText="1"/>
    </xf>
    <xf numFmtId="0" fontId="81" fillId="36" borderId="19" xfId="0" applyFont="1" applyFill="1" applyBorder="1" applyAlignment="1" applyProtection="1">
      <alignment horizontal="left" vertical="center" wrapText="1"/>
      <protection hidden="1"/>
    </xf>
    <xf numFmtId="0" fontId="26" fillId="33" borderId="18" xfId="570" applyFont="1" applyFill="1" applyBorder="1" applyAlignment="1">
      <alignment vertical="center" wrapText="1"/>
    </xf>
    <xf numFmtId="0" fontId="26" fillId="33" borderId="48" xfId="570" applyFont="1" applyFill="1" applyBorder="1" applyAlignment="1">
      <alignment vertical="top" wrapText="1"/>
    </xf>
    <xf numFmtId="0" fontId="26" fillId="33" borderId="49" xfId="570" applyFont="1" applyFill="1" applyBorder="1" applyAlignment="1">
      <alignment vertical="top" wrapText="1"/>
    </xf>
    <xf numFmtId="0" fontId="7" fillId="0" borderId="11" xfId="0" applyFont="1" applyBorder="1" applyAlignment="1">
      <alignment wrapText="1"/>
    </xf>
    <xf numFmtId="0" fontId="26" fillId="33" borderId="18" xfId="570" applyFont="1" applyFill="1" applyBorder="1" applyAlignment="1">
      <alignment horizontal="left" vertical="top" wrapText="1"/>
    </xf>
    <xf numFmtId="0" fontId="7" fillId="0" borderId="18" xfId="0" applyFont="1" applyBorder="1" applyAlignment="1">
      <alignment vertical="top" wrapText="1"/>
    </xf>
    <xf numFmtId="0" fontId="26" fillId="33" borderId="19" xfId="570" applyFont="1" applyFill="1" applyBorder="1" applyAlignment="1">
      <alignment vertical="top" wrapText="1"/>
    </xf>
    <xf numFmtId="0" fontId="48" fillId="33" borderId="50" xfId="0" applyFont="1" applyFill="1" applyBorder="1" applyAlignment="1" applyProtection="1">
      <alignment horizontal="center" vertical="center" wrapText="1"/>
      <protection hidden="1"/>
    </xf>
    <xf numFmtId="0" fontId="48" fillId="0" borderId="51" xfId="0" applyFont="1" applyBorder="1" applyAlignment="1" applyProtection="1">
      <alignment horizontal="center" vertical="center" wrapText="1"/>
      <protection hidden="1"/>
    </xf>
    <xf numFmtId="0" fontId="36" fillId="0" borderId="52" xfId="0" applyFont="1" applyBorder="1" applyAlignment="1" applyProtection="1">
      <alignment vertical="center" wrapText="1"/>
      <protection hidden="1"/>
    </xf>
    <xf numFmtId="0" fontId="54" fillId="0" borderId="0" xfId="0" applyFont="1" applyAlignment="1">
      <alignment horizontal="left" vertical="top" wrapText="1"/>
    </xf>
    <xf numFmtId="168" fontId="0" fillId="33" borderId="13" xfId="0" applyNumberFormat="1" applyFill="1" applyBorder="1" applyAlignment="1">
      <alignment vertical="top" wrapText="1"/>
    </xf>
    <xf numFmtId="168" fontId="0" fillId="33" borderId="0" xfId="0" applyNumberFormat="1" applyFill="1"/>
    <xf numFmtId="168" fontId="10" fillId="33" borderId="0" xfId="0" applyNumberFormat="1" applyFont="1" applyFill="1"/>
    <xf numFmtId="168" fontId="15" fillId="33" borderId="0" xfId="0" applyNumberFormat="1" applyFont="1" applyFill="1" applyAlignment="1">
      <alignment horizontal="center" vertical="center" wrapText="1"/>
    </xf>
    <xf numFmtId="168" fontId="12" fillId="33" borderId="0" xfId="0" applyNumberFormat="1" applyFont="1" applyFill="1" applyAlignment="1">
      <alignment horizontal="center" vertical="center"/>
    </xf>
    <xf numFmtId="168" fontId="28" fillId="33" borderId="20" xfId="570" applyNumberFormat="1" applyFont="1" applyFill="1" applyBorder="1" applyAlignment="1">
      <alignment horizontal="center" vertical="center" wrapText="1"/>
    </xf>
    <xf numFmtId="168"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3" fillId="0" borderId="52" xfId="0" applyFont="1" applyBorder="1" applyAlignment="1" applyProtection="1">
      <alignment vertical="center" wrapText="1"/>
      <protection hidden="1"/>
    </xf>
    <xf numFmtId="9" fontId="16"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10"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2" fillId="33" borderId="28" xfId="0" applyFont="1" applyFill="1" applyBorder="1" applyAlignment="1" applyProtection="1">
      <alignment vertical="center" wrapText="1"/>
      <protection hidden="1"/>
    </xf>
    <xf numFmtId="0" fontId="12" fillId="33" borderId="53" xfId="0" applyFont="1" applyFill="1" applyBorder="1" applyAlignment="1" applyProtection="1">
      <alignment vertical="center" wrapText="1"/>
      <protection hidden="1"/>
    </xf>
    <xf numFmtId="0" fontId="45" fillId="33" borderId="0" xfId="487" applyFont="1" applyFill="1" applyBorder="1" applyAlignment="1" applyProtection="1">
      <alignment horizontal="center" vertical="center" wrapText="1"/>
      <protection hidden="1"/>
    </xf>
    <xf numFmtId="0" fontId="12" fillId="33" borderId="54" xfId="0" applyFont="1" applyFill="1" applyBorder="1" applyAlignment="1" applyProtection="1">
      <alignment vertical="center" wrapText="1"/>
      <protection hidden="1"/>
    </xf>
    <xf numFmtId="0" fontId="12" fillId="33" borderId="0" xfId="0" applyFont="1" applyFill="1" applyAlignment="1" applyProtection="1">
      <alignment vertical="center" wrapText="1"/>
      <protection hidden="1"/>
    </xf>
    <xf numFmtId="0" fontId="47" fillId="33" borderId="0" xfId="0" applyFont="1" applyFill="1" applyAlignment="1" applyProtection="1">
      <alignment horizontal="center" vertical="center" wrapText="1"/>
      <protection hidden="1"/>
    </xf>
    <xf numFmtId="0" fontId="15" fillId="33" borderId="54" xfId="0" applyFont="1" applyFill="1" applyBorder="1" applyAlignment="1" applyProtection="1">
      <alignment horizontal="center" vertical="center" wrapText="1"/>
      <protection hidden="1"/>
    </xf>
    <xf numFmtId="0" fontId="12" fillId="0" borderId="0" xfId="0" applyFont="1" applyAlignment="1" applyProtection="1">
      <alignment horizontal="center" vertical="center" wrapText="1"/>
      <protection hidden="1"/>
    </xf>
    <xf numFmtId="0" fontId="29" fillId="0" borderId="0" xfId="0" applyFont="1" applyAlignment="1" applyProtection="1">
      <alignment vertical="center" wrapText="1"/>
      <protection locked="0"/>
    </xf>
    <xf numFmtId="170" fontId="26" fillId="33" borderId="19" xfId="570" applyNumberFormat="1" applyFont="1" applyFill="1" applyBorder="1" applyAlignment="1">
      <alignment horizontal="center" vertical="top" wrapText="1"/>
    </xf>
    <xf numFmtId="0" fontId="6" fillId="0" borderId="35" xfId="0" applyFont="1" applyBorder="1" applyAlignment="1" applyProtection="1">
      <alignment vertical="top" wrapText="1"/>
      <protection hidden="1"/>
    </xf>
    <xf numFmtId="9" fontId="82"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4" fillId="0" borderId="0" xfId="0" applyFont="1" applyAlignment="1" applyProtection="1">
      <alignment vertical="top" wrapText="1"/>
      <protection hidden="1"/>
    </xf>
    <xf numFmtId="0" fontId="52" fillId="0" borderId="0" xfId="0" applyFont="1" applyAlignment="1">
      <alignment vertical="top" wrapText="1"/>
    </xf>
    <xf numFmtId="49" fontId="0" fillId="0" borderId="0" xfId="0" applyNumberFormat="1"/>
    <xf numFmtId="0" fontId="50" fillId="0" borderId="0" xfId="0" applyFont="1" applyAlignment="1">
      <alignment vertical="top" wrapText="1"/>
    </xf>
    <xf numFmtId="9" fontId="50" fillId="0" borderId="0" xfId="0" applyNumberFormat="1" applyFont="1" applyAlignment="1">
      <alignment horizontal="left" vertical="top" wrapText="1"/>
    </xf>
    <xf numFmtId="9" fontId="0" fillId="0" borderId="0" xfId="0" applyNumberFormat="1" applyAlignment="1">
      <alignment horizontal="left" vertical="top" wrapText="1"/>
    </xf>
    <xf numFmtId="0" fontId="54" fillId="36" borderId="19" xfId="0" applyFont="1" applyFill="1" applyBorder="1" applyAlignment="1">
      <alignment vertical="center" wrapText="1"/>
    </xf>
    <xf numFmtId="0" fontId="54"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5" fillId="33" borderId="0" xfId="0" applyFont="1" applyFill="1" applyAlignment="1" applyProtection="1">
      <alignment horizontal="center" vertical="center" wrapText="1"/>
      <protection hidden="1"/>
    </xf>
    <xf numFmtId="0" fontId="16" fillId="33" borderId="10" xfId="0" applyFont="1" applyFill="1" applyBorder="1" applyAlignment="1">
      <alignment vertical="center" wrapText="1"/>
    </xf>
    <xf numFmtId="0" fontId="15" fillId="33" borderId="38" xfId="0" applyFont="1" applyFill="1" applyBorder="1" applyAlignment="1">
      <alignment wrapText="1"/>
    </xf>
    <xf numFmtId="0" fontId="43"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2"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3"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8" fillId="0" borderId="0" xfId="0" applyFont="1" applyAlignment="1">
      <alignment vertical="top" wrapText="1"/>
    </xf>
    <xf numFmtId="0" fontId="0" fillId="36" borderId="19" xfId="0" applyFill="1" applyBorder="1" applyAlignment="1">
      <alignment vertical="center" wrapText="1"/>
    </xf>
    <xf numFmtId="0" fontId="50" fillId="0" borderId="0" xfId="502" applyFont="1" applyAlignment="1">
      <alignment horizontal="left" vertical="top" wrapText="1"/>
    </xf>
    <xf numFmtId="0" fontId="27" fillId="36" borderId="19" xfId="0" applyFont="1" applyFill="1" applyBorder="1" applyAlignment="1">
      <alignment vertical="center" wrapText="1"/>
    </xf>
    <xf numFmtId="0" fontId="16" fillId="33" borderId="22" xfId="0" applyFont="1" applyFill="1" applyBorder="1" applyAlignment="1" applyProtection="1">
      <alignment horizontal="left" vertical="center" wrapText="1"/>
      <protection hidden="1"/>
    </xf>
    <xf numFmtId="0" fontId="90" fillId="0" borderId="35" xfId="0" applyFont="1" applyBorder="1" applyAlignment="1" applyProtection="1">
      <alignment vertical="center" wrapText="1"/>
      <protection hidden="1"/>
    </xf>
    <xf numFmtId="168" fontId="54" fillId="0" borderId="0" xfId="480" applyFont="1" applyAlignment="1">
      <alignment horizontal="left" vertical="top" wrapText="1"/>
    </xf>
    <xf numFmtId="168" fontId="50" fillId="0" borderId="0" xfId="480" applyFont="1" applyAlignment="1">
      <alignment vertical="top" wrapText="1"/>
    </xf>
    <xf numFmtId="0" fontId="82" fillId="0" borderId="0" xfId="502" applyFont="1" applyAlignment="1">
      <alignment horizontal="left" vertical="top" wrapText="1"/>
    </xf>
    <xf numFmtId="0" fontId="50" fillId="0" borderId="0" xfId="0" applyFont="1" applyAlignment="1">
      <alignment horizontal="left" vertical="top" wrapText="1"/>
    </xf>
    <xf numFmtId="0" fontId="50" fillId="0" borderId="0" xfId="569" applyFont="1" applyAlignment="1">
      <alignment vertical="top" wrapText="1"/>
    </xf>
    <xf numFmtId="168" fontId="54" fillId="0" borderId="0" xfId="480" applyFont="1" applyAlignment="1">
      <alignment vertical="top" wrapText="1"/>
    </xf>
    <xf numFmtId="9" fontId="93" fillId="0" borderId="0" xfId="480" applyNumberFormat="1" applyFont="1" applyAlignment="1">
      <alignment horizontal="left" vertical="top" wrapText="1"/>
    </xf>
    <xf numFmtId="0" fontId="82" fillId="0" borderId="0" xfId="502" applyFont="1" applyAlignment="1">
      <alignment horizontal="justify" vertical="top"/>
    </xf>
    <xf numFmtId="0" fontId="50" fillId="0" borderId="0" xfId="502" applyFont="1" applyAlignment="1">
      <alignment horizontal="justify" vertical="top"/>
    </xf>
    <xf numFmtId="0" fontId="50" fillId="0" borderId="0" xfId="0" applyFont="1" applyAlignment="1">
      <alignment horizontal="left" vertical="top"/>
    </xf>
    <xf numFmtId="0" fontId="93" fillId="0" borderId="0" xfId="502" applyFont="1" applyAlignment="1">
      <alignment horizontal="justify" vertical="top"/>
    </xf>
    <xf numFmtId="0" fontId="55" fillId="0" borderId="0" xfId="502" applyFont="1" applyAlignment="1">
      <alignment horizontal="left" vertical="top" wrapText="1"/>
    </xf>
    <xf numFmtId="0" fontId="93" fillId="0" borderId="0" xfId="502" applyFont="1" applyAlignment="1">
      <alignment horizontal="left" vertical="top" wrapText="1"/>
    </xf>
    <xf numFmtId="0" fontId="94" fillId="0" borderId="0" xfId="502" applyFont="1" applyAlignment="1">
      <alignment vertical="top" wrapText="1"/>
    </xf>
    <xf numFmtId="0" fontId="82" fillId="0" borderId="0" xfId="502" applyFont="1" applyAlignment="1">
      <alignment vertical="top" wrapText="1"/>
    </xf>
    <xf numFmtId="0" fontId="95" fillId="0" borderId="0" xfId="0" applyFont="1"/>
    <xf numFmtId="168" fontId="54" fillId="0" borderId="0" xfId="480" applyFont="1" applyAlignment="1" applyProtection="1">
      <alignment horizontal="left" vertical="top" wrapText="1"/>
      <protection hidden="1"/>
    </xf>
    <xf numFmtId="0" fontId="96" fillId="0" borderId="0" xfId="527" applyFont="1" applyAlignment="1">
      <alignment horizontal="left" vertical="top" wrapText="1"/>
    </xf>
    <xf numFmtId="168" fontId="0" fillId="0" borderId="0" xfId="480" applyFont="1"/>
    <xf numFmtId="0" fontId="0" fillId="36" borderId="19" xfId="0" applyFill="1" applyBorder="1" applyAlignment="1">
      <alignment vertical="top" wrapText="1"/>
    </xf>
    <xf numFmtId="0" fontId="54" fillId="36" borderId="19" xfId="0" applyFont="1" applyFill="1" applyBorder="1" applyAlignment="1">
      <alignment vertical="top" wrapText="1"/>
    </xf>
    <xf numFmtId="0" fontId="54" fillId="36" borderId="19" xfId="502" applyFont="1" applyFill="1" applyBorder="1" applyAlignment="1">
      <alignment vertical="top" wrapText="1"/>
    </xf>
    <xf numFmtId="0" fontId="9" fillId="0" borderId="19" xfId="487" applyFill="1" applyBorder="1" applyAlignment="1">
      <alignment vertical="center"/>
      <protection locked="0"/>
    </xf>
    <xf numFmtId="0" fontId="9" fillId="0" borderId="19" xfId="487" applyBorder="1" applyAlignment="1">
      <alignment vertical="center"/>
      <protection locked="0"/>
    </xf>
    <xf numFmtId="49" fontId="0" fillId="0" borderId="19" xfId="0" applyNumberFormat="1" applyBorder="1" applyProtection="1">
      <protection locked="0"/>
    </xf>
    <xf numFmtId="0" fontId="2" fillId="0" borderId="0" xfId="592" applyAlignment="1">
      <alignment vertical="top" wrapText="1"/>
    </xf>
    <xf numFmtId="0" fontId="54" fillId="0" borderId="0" xfId="502" applyFont="1" applyAlignment="1">
      <alignment horizontal="left" vertical="top" wrapText="1"/>
    </xf>
    <xf numFmtId="0" fontId="54" fillId="0" borderId="0" xfId="502" applyFont="1" applyAlignment="1">
      <alignment horizontal="justify" vertical="top"/>
    </xf>
    <xf numFmtId="0" fontId="54" fillId="0" borderId="0" xfId="506" applyFont="1" applyAlignment="1">
      <alignment horizontal="left" vertical="top" wrapText="1"/>
    </xf>
    <xf numFmtId="0" fontId="15"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2" fillId="0" borderId="0" xfId="507" applyFont="1" applyAlignment="1">
      <alignment horizontal="left" vertical="top" wrapText="1"/>
    </xf>
    <xf numFmtId="0" fontId="50" fillId="0" borderId="0" xfId="507" applyFont="1" applyAlignment="1">
      <alignment horizontal="left" vertical="top" wrapText="1"/>
    </xf>
    <xf numFmtId="0" fontId="89" fillId="0" borderId="0" xfId="0" applyFont="1" applyAlignment="1">
      <alignment vertical="top" wrapText="1"/>
    </xf>
    <xf numFmtId="0" fontId="51"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6" fillId="33" borderId="37" xfId="0" applyNumberFormat="1" applyFont="1" applyFill="1" applyBorder="1" applyAlignment="1" applyProtection="1">
      <alignment horizontal="left" vertical="center" wrapText="1"/>
      <protection locked="0"/>
    </xf>
    <xf numFmtId="168" fontId="26" fillId="0" borderId="19" xfId="570" applyNumberFormat="1" applyFont="1" applyBorder="1" applyAlignment="1">
      <alignment horizontal="center" vertical="top" wrapText="1"/>
    </xf>
    <xf numFmtId="0" fontId="12"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2" fillId="33" borderId="17" xfId="0" applyFont="1" applyFill="1" applyBorder="1" applyAlignment="1" applyProtection="1">
      <alignment vertical="center" wrapText="1"/>
      <protection locked="0"/>
    </xf>
    <xf numFmtId="49" fontId="0" fillId="0" borderId="0" xfId="0" applyNumberFormat="1" applyProtection="1">
      <protection locked="0"/>
    </xf>
    <xf numFmtId="0" fontId="37"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6" fillId="0" borderId="48" xfId="570" applyFont="1" applyBorder="1" applyAlignment="1">
      <alignment horizontal="center" vertical="top" wrapText="1"/>
    </xf>
    <xf numFmtId="0" fontId="26" fillId="0" borderId="49" xfId="570" applyFont="1" applyBorder="1" applyAlignment="1">
      <alignment horizontal="center" vertical="top" wrapText="1"/>
    </xf>
    <xf numFmtId="0" fontId="26" fillId="0" borderId="11" xfId="570" applyFont="1" applyBorder="1" applyAlignment="1">
      <alignment horizontal="center" vertical="top" wrapText="1"/>
    </xf>
    <xf numFmtId="168" fontId="26" fillId="0" borderId="48" xfId="570" applyNumberFormat="1" applyFont="1" applyBorder="1" applyAlignment="1">
      <alignment horizontal="center" vertical="top" wrapText="1"/>
    </xf>
    <xf numFmtId="168" fontId="26" fillId="0" borderId="49" xfId="570" applyNumberFormat="1" applyFont="1" applyBorder="1" applyAlignment="1">
      <alignment horizontal="center" vertical="top" wrapText="1"/>
    </xf>
    <xf numFmtId="168" fontId="26" fillId="0" borderId="11" xfId="570" applyNumberFormat="1" applyFont="1" applyBorder="1" applyAlignment="1">
      <alignment horizontal="center" vertical="top" wrapText="1"/>
    </xf>
    <xf numFmtId="0" fontId="26" fillId="33" borderId="48" xfId="570" applyFont="1" applyFill="1" applyBorder="1" applyAlignment="1">
      <alignment horizontal="left" vertical="top" wrapText="1"/>
    </xf>
    <xf numFmtId="0" fontId="26" fillId="33" borderId="49" xfId="570" applyFont="1" applyFill="1" applyBorder="1" applyAlignment="1">
      <alignment horizontal="left" vertical="top" wrapText="1"/>
    </xf>
    <xf numFmtId="0" fontId="26" fillId="33" borderId="11" xfId="570" applyFont="1" applyFill="1" applyBorder="1" applyAlignment="1">
      <alignment horizontal="left" vertical="top" wrapText="1"/>
    </xf>
    <xf numFmtId="0" fontId="13" fillId="33" borderId="15" xfId="0" applyFont="1" applyFill="1" applyBorder="1" applyAlignment="1">
      <alignment horizontal="center" vertical="center" wrapText="1"/>
    </xf>
    <xf numFmtId="0" fontId="13" fillId="33" borderId="32" xfId="0" applyFont="1" applyFill="1" applyBorder="1" applyAlignment="1">
      <alignment horizontal="center" vertical="center" wrapText="1"/>
    </xf>
    <xf numFmtId="0" fontId="7" fillId="33" borderId="45" xfId="0" applyFont="1" applyFill="1" applyBorder="1" applyAlignment="1">
      <alignment horizontal="center"/>
    </xf>
    <xf numFmtId="0" fontId="10" fillId="33" borderId="0" xfId="0" applyFont="1" applyFill="1" applyAlignment="1">
      <alignment horizontal="center"/>
    </xf>
    <xf numFmtId="0" fontId="27" fillId="33" borderId="0" xfId="0" applyFont="1" applyFill="1" applyAlignment="1">
      <alignment horizontal="center" vertical="center" wrapText="1"/>
    </xf>
    <xf numFmtId="0" fontId="27" fillId="33" borderId="57" xfId="0" applyFont="1" applyFill="1" applyBorder="1" applyAlignment="1">
      <alignment horizontal="center" vertical="center" wrapText="1"/>
    </xf>
    <xf numFmtId="0" fontId="26" fillId="33" borderId="48" xfId="570" applyFont="1" applyFill="1" applyBorder="1" applyAlignment="1">
      <alignment horizontal="center" vertical="top" wrapText="1"/>
    </xf>
    <xf numFmtId="0" fontId="26" fillId="33" borderId="49" xfId="570" applyFont="1" applyFill="1" applyBorder="1" applyAlignment="1">
      <alignment horizontal="center" vertical="top" wrapText="1"/>
    </xf>
    <xf numFmtId="0" fontId="26" fillId="33" borderId="11" xfId="570" applyFont="1" applyFill="1" applyBorder="1" applyAlignment="1">
      <alignment horizontal="center" vertical="top" wrapText="1"/>
    </xf>
    <xf numFmtId="168" fontId="26" fillId="33" borderId="48" xfId="570" applyNumberFormat="1" applyFont="1" applyFill="1" applyBorder="1" applyAlignment="1">
      <alignment horizontal="center" vertical="top" wrapText="1"/>
    </xf>
    <xf numFmtId="168" fontId="26" fillId="33" borderId="49" xfId="570" applyNumberFormat="1" applyFont="1" applyFill="1" applyBorder="1" applyAlignment="1">
      <alignment horizontal="center" vertical="top" wrapText="1"/>
    </xf>
    <xf numFmtId="168" fontId="26" fillId="33" borderId="11" xfId="570" applyNumberFormat="1" applyFont="1" applyFill="1" applyBorder="1" applyAlignment="1">
      <alignment horizontal="center" vertical="top" wrapText="1"/>
    </xf>
    <xf numFmtId="2" fontId="26" fillId="33" borderId="48" xfId="570" applyNumberFormat="1" applyFont="1" applyFill="1" applyBorder="1" applyAlignment="1">
      <alignment horizontal="center" vertical="top" wrapText="1"/>
    </xf>
    <xf numFmtId="2" fontId="26" fillId="33" borderId="49" xfId="570" applyNumberFormat="1" applyFont="1" applyFill="1" applyBorder="1" applyAlignment="1">
      <alignment horizontal="center" vertical="top" wrapText="1"/>
    </xf>
    <xf numFmtId="2" fontId="26"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6" fillId="0" borderId="58" xfId="0" applyFont="1" applyBorder="1" applyAlignment="1" applyProtection="1">
      <alignment horizontal="left" wrapText="1"/>
      <protection locked="0"/>
    </xf>
    <xf numFmtId="0" fontId="16" fillId="0" borderId="10" xfId="0" applyFont="1" applyBorder="1" applyAlignment="1" applyProtection="1">
      <alignment horizontal="left" wrapText="1"/>
      <protection locked="0"/>
    </xf>
    <xf numFmtId="0" fontId="16" fillId="0" borderId="37" xfId="0" applyFont="1" applyBorder="1" applyAlignment="1" applyProtection="1">
      <alignment horizontal="left" wrapText="1"/>
      <protection locked="0"/>
    </xf>
    <xf numFmtId="0" fontId="16" fillId="33" borderId="58" xfId="0" applyFont="1" applyFill="1" applyBorder="1" applyAlignment="1" applyProtection="1">
      <alignment horizontal="left" vertical="center"/>
      <protection locked="0"/>
    </xf>
    <xf numFmtId="0" fontId="16" fillId="33" borderId="37" xfId="0" applyFont="1" applyFill="1" applyBorder="1" applyAlignment="1" applyProtection="1">
      <alignment horizontal="left" vertical="center"/>
      <protection locked="0"/>
    </xf>
    <xf numFmtId="0" fontId="12" fillId="33" borderId="58" xfId="0" applyFont="1" applyFill="1" applyBorder="1" applyAlignment="1" applyProtection="1">
      <alignment horizontal="left" vertical="center" wrapText="1"/>
      <protection locked="0"/>
    </xf>
    <xf numFmtId="0" fontId="12" fillId="33" borderId="10" xfId="0" applyFont="1" applyFill="1" applyBorder="1" applyAlignment="1" applyProtection="1">
      <alignment horizontal="left" vertical="center" wrapText="1"/>
      <protection locked="0"/>
    </xf>
    <xf numFmtId="0" fontId="12" fillId="33" borderId="37" xfId="0" applyFont="1" applyFill="1" applyBorder="1" applyAlignment="1" applyProtection="1">
      <alignment horizontal="left" vertical="center" wrapText="1"/>
      <protection locked="0"/>
    </xf>
    <xf numFmtId="0" fontId="10" fillId="33" borderId="27" xfId="0" applyFont="1" applyFill="1" applyBorder="1" applyAlignment="1" applyProtection="1">
      <alignment horizontal="center" wrapText="1"/>
      <protection hidden="1"/>
    </xf>
    <xf numFmtId="0" fontId="24" fillId="0" borderId="27" xfId="487" applyFont="1" applyFill="1" applyBorder="1" applyAlignment="1" applyProtection="1">
      <alignment horizontal="center"/>
      <protection hidden="1"/>
    </xf>
    <xf numFmtId="0" fontId="15" fillId="33" borderId="10" xfId="0" applyFont="1" applyFill="1" applyBorder="1" applyAlignment="1" applyProtection="1">
      <alignment horizontal="left" wrapText="1"/>
      <protection hidden="1"/>
    </xf>
    <xf numFmtId="0" fontId="16" fillId="33" borderId="10" xfId="0" applyFont="1" applyFill="1" applyBorder="1" applyAlignment="1">
      <alignment horizontal="center" vertical="center"/>
    </xf>
    <xf numFmtId="0" fontId="15" fillId="33" borderId="27" xfId="0" applyFont="1" applyFill="1" applyBorder="1" applyAlignment="1" applyProtection="1">
      <alignment horizontal="left" wrapText="1"/>
      <protection hidden="1"/>
    </xf>
    <xf numFmtId="0" fontId="18" fillId="33" borderId="32" xfId="0" applyFont="1" applyFill="1" applyBorder="1" applyAlignment="1" applyProtection="1">
      <alignment horizontal="center" vertical="center"/>
      <protection hidden="1"/>
    </xf>
    <xf numFmtId="0" fontId="18" fillId="33" borderId="45" xfId="0" applyFont="1" applyFill="1" applyBorder="1" applyAlignment="1" applyProtection="1">
      <alignment horizontal="center" vertical="center"/>
      <protection hidden="1"/>
    </xf>
    <xf numFmtId="0" fontId="25" fillId="0" borderId="0" xfId="487" applyFont="1" applyFill="1" applyBorder="1" applyAlignment="1" applyProtection="1">
      <alignment horizontal="center" vertical="center" wrapText="1"/>
      <protection hidden="1"/>
    </xf>
    <xf numFmtId="0" fontId="16" fillId="33" borderId="58" xfId="0" applyFont="1" applyFill="1" applyBorder="1" applyAlignment="1" applyProtection="1">
      <alignment horizontal="left" vertical="center" wrapText="1"/>
      <protection locked="0"/>
    </xf>
    <xf numFmtId="0" fontId="16" fillId="33" borderId="37" xfId="0" applyFont="1" applyFill="1" applyBorder="1" applyAlignment="1" applyProtection="1">
      <alignment horizontal="left" vertical="center" wrapText="1"/>
      <protection locked="0"/>
    </xf>
    <xf numFmtId="0" fontId="12" fillId="33" borderId="10" xfId="0" applyFont="1" applyFill="1" applyBorder="1" applyAlignment="1">
      <alignment horizontal="left" vertical="center" wrapText="1"/>
    </xf>
    <xf numFmtId="0" fontId="86" fillId="0" borderId="34" xfId="487" applyFont="1" applyFill="1" applyBorder="1" applyAlignment="1" applyProtection="1">
      <alignment horizontal="left" vertical="center" wrapText="1"/>
    </xf>
    <xf numFmtId="0" fontId="86" fillId="0" borderId="27" xfId="487" applyFont="1" applyFill="1" applyBorder="1" applyAlignment="1" applyProtection="1">
      <alignment horizontal="left" vertical="center" wrapText="1"/>
    </xf>
    <xf numFmtId="0" fontId="86" fillId="0" borderId="59" xfId="487" applyFont="1" applyFill="1" applyBorder="1" applyAlignment="1" applyProtection="1">
      <alignment horizontal="left" vertical="center" wrapText="1"/>
    </xf>
    <xf numFmtId="0" fontId="16" fillId="0" borderId="58" xfId="0" applyFont="1" applyBorder="1" applyAlignment="1" applyProtection="1">
      <alignment horizontal="left" vertical="center"/>
      <protection locked="0"/>
    </xf>
    <xf numFmtId="0" fontId="16" fillId="0" borderId="37" xfId="0" applyFont="1" applyBorder="1" applyAlignment="1" applyProtection="1">
      <alignment horizontal="left" vertical="center"/>
      <protection locked="0"/>
    </xf>
    <xf numFmtId="9" fontId="16" fillId="33" borderId="58" xfId="0" applyNumberFormat="1" applyFont="1" applyFill="1" applyBorder="1" applyAlignment="1" applyProtection="1">
      <alignment horizontal="left" vertical="center"/>
      <protection locked="0"/>
    </xf>
    <xf numFmtId="9" fontId="16" fillId="33" borderId="37" xfId="0" applyNumberFormat="1" applyFont="1" applyFill="1" applyBorder="1" applyAlignment="1" applyProtection="1">
      <alignment horizontal="left" vertical="center"/>
      <protection locked="0"/>
    </xf>
    <xf numFmtId="0" fontId="22" fillId="0" borderId="27" xfId="487" applyFont="1" applyFill="1" applyBorder="1" applyAlignment="1" applyProtection="1">
      <alignment horizontal="center" wrapText="1"/>
      <protection hidden="1"/>
    </xf>
    <xf numFmtId="49" fontId="16" fillId="33" borderId="58" xfId="0" applyNumberFormat="1" applyFont="1" applyFill="1" applyBorder="1" applyAlignment="1" applyProtection="1">
      <alignment horizontal="left" vertical="center" wrapText="1"/>
      <protection locked="0"/>
    </xf>
    <xf numFmtId="49" fontId="16" fillId="33" borderId="10" xfId="0" applyNumberFormat="1" applyFont="1" applyFill="1" applyBorder="1" applyAlignment="1" applyProtection="1">
      <alignment horizontal="left" vertical="center" wrapText="1"/>
      <protection locked="0"/>
    </xf>
    <xf numFmtId="49" fontId="16" fillId="33" borderId="37" xfId="0" applyNumberFormat="1" applyFont="1" applyFill="1" applyBorder="1" applyAlignment="1" applyProtection="1">
      <alignment horizontal="left" vertical="center" wrapText="1"/>
      <protection locked="0"/>
    </xf>
    <xf numFmtId="0" fontId="18" fillId="33" borderId="0" xfId="0" applyFont="1" applyFill="1" applyAlignment="1">
      <alignment horizontal="center" wrapText="1"/>
    </xf>
    <xf numFmtId="0" fontId="84" fillId="33" borderId="58" xfId="487" applyFont="1" applyFill="1" applyBorder="1" applyAlignment="1">
      <alignment horizontal="left" vertical="center" wrapText="1"/>
      <protection locked="0"/>
    </xf>
    <xf numFmtId="0" fontId="85" fillId="33" borderId="10" xfId="0" applyFont="1" applyFill="1" applyBorder="1" applyAlignment="1" applyProtection="1">
      <alignment horizontal="left" vertical="center" wrapText="1"/>
      <protection locked="0"/>
    </xf>
    <xf numFmtId="0" fontId="85"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4" fillId="33" borderId="58" xfId="0" applyFont="1" applyFill="1" applyBorder="1" applyAlignment="1" applyProtection="1">
      <alignment horizontal="center" vertical="center"/>
      <protection hidden="1"/>
    </xf>
    <xf numFmtId="0" fontId="14" fillId="33" borderId="10" xfId="0" applyFont="1" applyFill="1" applyBorder="1" applyAlignment="1" applyProtection="1">
      <alignment horizontal="center" vertical="center"/>
      <protection hidden="1"/>
    </xf>
    <xf numFmtId="0" fontId="14" fillId="33" borderId="37" xfId="0" applyFont="1" applyFill="1" applyBorder="1" applyAlignment="1" applyProtection="1">
      <alignment horizontal="center" vertical="center"/>
      <protection hidden="1"/>
    </xf>
    <xf numFmtId="49" fontId="16" fillId="33" borderId="34" xfId="0" applyNumberFormat="1" applyFont="1" applyFill="1" applyBorder="1" applyAlignment="1" applyProtection="1">
      <alignment horizontal="left" vertical="center" wrapText="1"/>
      <protection locked="0"/>
    </xf>
    <xf numFmtId="49" fontId="16" fillId="33" borderId="27" xfId="0" applyNumberFormat="1" applyFont="1" applyFill="1" applyBorder="1" applyAlignment="1" applyProtection="1">
      <alignment horizontal="left" vertical="center" wrapText="1"/>
      <protection locked="0"/>
    </xf>
    <xf numFmtId="49" fontId="16" fillId="33" borderId="59" xfId="0" applyNumberFormat="1" applyFont="1" applyFill="1" applyBorder="1" applyAlignment="1" applyProtection="1">
      <alignment horizontal="left" vertical="center" wrapText="1"/>
      <protection locked="0"/>
    </xf>
    <xf numFmtId="0" fontId="15" fillId="33" borderId="0" xfId="0" applyFont="1" applyFill="1" applyAlignment="1" applyProtection="1">
      <alignment horizontal="center" vertical="center" wrapText="1"/>
      <protection hidden="1"/>
    </xf>
    <xf numFmtId="0" fontId="16" fillId="33" borderId="60" xfId="0" applyFont="1" applyFill="1" applyBorder="1" applyAlignment="1" applyProtection="1">
      <alignment horizontal="left" vertical="center" wrapText="1"/>
      <protection locked="0"/>
    </xf>
    <xf numFmtId="0" fontId="16" fillId="33" borderId="28" xfId="0" applyFont="1" applyFill="1" applyBorder="1" applyAlignment="1" applyProtection="1">
      <alignment horizontal="left" vertical="center" wrapText="1"/>
      <protection locked="0"/>
    </xf>
    <xf numFmtId="0" fontId="16" fillId="33" borderId="53" xfId="0" applyFont="1" applyFill="1" applyBorder="1" applyAlignment="1" applyProtection="1">
      <alignment horizontal="left" vertical="center" wrapText="1"/>
      <protection locked="0"/>
    </xf>
    <xf numFmtId="0" fontId="25" fillId="0" borderId="28" xfId="487" applyFont="1" applyFill="1" applyBorder="1" applyAlignment="1" applyProtection="1">
      <alignment horizontal="center" vertical="center" wrapText="1"/>
      <protection hidden="1"/>
    </xf>
    <xf numFmtId="0" fontId="25" fillId="33" borderId="0" xfId="487" applyFont="1" applyFill="1" applyBorder="1" applyAlignment="1">
      <alignment horizontal="center"/>
      <protection locked="0"/>
    </xf>
    <xf numFmtId="49" fontId="87" fillId="33" borderId="58" xfId="487" applyNumberFormat="1" applyFont="1" applyFill="1" applyBorder="1" applyAlignment="1">
      <alignment horizontal="left" vertical="center" wrapText="1"/>
      <protection locked="0"/>
    </xf>
    <xf numFmtId="49" fontId="87" fillId="33" borderId="10" xfId="487" applyNumberFormat="1" applyFont="1" applyFill="1" applyBorder="1" applyAlignment="1">
      <alignment horizontal="left" vertical="center" wrapText="1"/>
      <protection locked="0"/>
    </xf>
    <xf numFmtId="49" fontId="87" fillId="33" borderId="37" xfId="487" applyNumberFormat="1" applyFont="1" applyFill="1" applyBorder="1" applyAlignment="1">
      <alignment horizontal="left" vertical="center" wrapText="1"/>
      <protection locked="0"/>
    </xf>
    <xf numFmtId="0" fontId="15" fillId="33" borderId="27" xfId="0" applyFont="1" applyFill="1" applyBorder="1" applyAlignment="1" applyProtection="1">
      <alignment horizontal="center" vertical="top" wrapText="1"/>
      <protection hidden="1"/>
    </xf>
    <xf numFmtId="0" fontId="15" fillId="33" borderId="42" xfId="0" applyFont="1" applyFill="1" applyBorder="1" applyAlignment="1" applyProtection="1">
      <alignment horizontal="right" vertical="center"/>
      <protection hidden="1"/>
    </xf>
    <xf numFmtId="0" fontId="15" fillId="33" borderId="29" xfId="0" applyFont="1" applyFill="1" applyBorder="1" applyAlignment="1" applyProtection="1">
      <alignment horizontal="right" vertical="center"/>
      <protection hidden="1"/>
    </xf>
    <xf numFmtId="49" fontId="86" fillId="33" borderId="58" xfId="487" applyNumberFormat="1" applyFont="1" applyFill="1" applyBorder="1" applyAlignment="1">
      <alignment horizontal="left" vertical="center" wrapText="1"/>
      <protection locked="0"/>
    </xf>
    <xf numFmtId="49" fontId="87" fillId="33" borderId="10" xfId="0" applyNumberFormat="1" applyFont="1" applyFill="1" applyBorder="1" applyAlignment="1" applyProtection="1">
      <alignment horizontal="left" vertical="center" wrapText="1"/>
      <protection locked="0"/>
    </xf>
    <xf numFmtId="49" fontId="87" fillId="33" borderId="37" xfId="0" applyNumberFormat="1" applyFont="1" applyFill="1" applyBorder="1" applyAlignment="1" applyProtection="1">
      <alignment horizontal="left" vertical="center" wrapText="1"/>
      <protection locked="0"/>
    </xf>
    <xf numFmtId="49" fontId="16" fillId="0" borderId="58" xfId="0" applyNumberFormat="1" applyFont="1" applyBorder="1" applyAlignment="1" applyProtection="1">
      <alignment horizontal="left" vertical="center" wrapText="1"/>
      <protection locked="0"/>
    </xf>
    <xf numFmtId="49" fontId="16" fillId="0" borderId="10" xfId="0" applyNumberFormat="1" applyFont="1" applyBorder="1" applyAlignment="1" applyProtection="1">
      <alignment horizontal="left" vertical="center" wrapText="1"/>
      <protection locked="0"/>
    </xf>
    <xf numFmtId="49" fontId="16" fillId="0" borderId="37" xfId="0" applyNumberFormat="1" applyFont="1" applyBorder="1" applyAlignment="1" applyProtection="1">
      <alignment horizontal="left" vertical="center" wrapText="1"/>
      <protection locked="0"/>
    </xf>
    <xf numFmtId="169" fontId="15" fillId="33" borderId="34" xfId="0" applyNumberFormat="1" applyFont="1" applyFill="1" applyBorder="1" applyAlignment="1" applyProtection="1">
      <alignment horizontal="center" wrapText="1"/>
      <protection locked="0"/>
    </xf>
    <xf numFmtId="169" fontId="15" fillId="33" borderId="59" xfId="0" applyNumberFormat="1" applyFont="1" applyFill="1" applyBorder="1" applyAlignment="1" applyProtection="1">
      <alignment horizontal="center" wrapText="1"/>
      <protection locked="0"/>
    </xf>
    <xf numFmtId="0" fontId="15" fillId="33" borderId="27" xfId="0" applyFont="1" applyFill="1" applyBorder="1" applyAlignment="1" applyProtection="1">
      <alignment horizontal="center" wrapText="1"/>
      <protection hidden="1"/>
    </xf>
    <xf numFmtId="0" fontId="49" fillId="33" borderId="38" xfId="487" applyFont="1" applyFill="1" applyBorder="1" applyAlignment="1">
      <alignment horizontal="center"/>
      <protection locked="0"/>
    </xf>
    <xf numFmtId="0" fontId="49" fillId="33" borderId="0" xfId="487" applyFont="1" applyFill="1" applyBorder="1" applyAlignment="1">
      <alignment horizontal="center"/>
      <protection locked="0"/>
    </xf>
    <xf numFmtId="0" fontId="99" fillId="0" borderId="57" xfId="0" applyFont="1" applyBorder="1" applyAlignment="1" applyProtection="1">
      <alignment horizontal="left" vertical="center" wrapText="1"/>
      <protection hidden="1"/>
    </xf>
    <xf numFmtId="0" fontId="12" fillId="33" borderId="27" xfId="0" applyFont="1" applyFill="1" applyBorder="1" applyAlignment="1" applyProtection="1">
      <alignment horizontal="center" vertical="center" wrapText="1"/>
      <protection hidden="1"/>
    </xf>
    <xf numFmtId="0" fontId="12"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2" fillId="33" borderId="0" xfId="487" applyFont="1" applyFill="1" applyBorder="1" applyAlignment="1">
      <alignment horizontal="center" vertical="center"/>
      <protection locked="0"/>
    </xf>
    <xf numFmtId="0" fontId="35"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7"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2179">
    <cellStyle name="20% - Accent1 2" xfId="1" xr:uid="{00000000-0005-0000-0000-000000000000}"/>
    <cellStyle name="20% - Accent1 2 2" xfId="821" xr:uid="{8C42E692-EA9E-4DAE-8719-BC0E3817225D}"/>
    <cellStyle name="20% - Accent1 2 3" xfId="1415" xr:uid="{8AD08261-FF58-416B-9127-2F322AA127BF}"/>
    <cellStyle name="20% - Accent2 2" xfId="2" xr:uid="{00000000-0005-0000-0000-000001000000}"/>
    <cellStyle name="20% - Accent2 2 2" xfId="822" xr:uid="{3FBEB530-0F37-485C-8583-4DC053574153}"/>
    <cellStyle name="20% - Accent2 2 3" xfId="1416" xr:uid="{C1DDE62B-1E40-4C10-88D8-664FFABA5712}"/>
    <cellStyle name="20% - Accent3 2" xfId="3" xr:uid="{00000000-0005-0000-0000-000002000000}"/>
    <cellStyle name="20% - Accent3 2 2" xfId="823" xr:uid="{BAC8164B-B9EC-460C-8B32-BF2CDC12708A}"/>
    <cellStyle name="20% - Accent3 2 3" xfId="1417" xr:uid="{39D00E88-D651-4D05-A847-2B08B18A4CB8}"/>
    <cellStyle name="20% - Accent4 2" xfId="4" xr:uid="{00000000-0005-0000-0000-000003000000}"/>
    <cellStyle name="20% - Accent4 2 2" xfId="824" xr:uid="{32146B5D-B8A4-493D-8D3E-6B9A41C10A4C}"/>
    <cellStyle name="20% - Accent4 2 3" xfId="1418" xr:uid="{8872E406-7C86-46AE-B41C-0D02EB10266C}"/>
    <cellStyle name="20% - Accent5 2" xfId="5" xr:uid="{00000000-0005-0000-0000-000004000000}"/>
    <cellStyle name="20% - Accent5 2 2" xfId="825" xr:uid="{3362442F-B8EE-45BC-B6EA-E291CD5D5216}"/>
    <cellStyle name="20% - Accent5 2 3" xfId="1419" xr:uid="{169727F9-1E82-4EBE-8242-9FA379B9DBC3}"/>
    <cellStyle name="20% - Accent6 2" xfId="6" xr:uid="{00000000-0005-0000-0000-000005000000}"/>
    <cellStyle name="20% - Accent6 2 2" xfId="826" xr:uid="{6790514E-4FC1-47CD-B316-91AAA4ADE715}"/>
    <cellStyle name="20% - Accent6 2 3" xfId="1420" xr:uid="{075DE6EE-C169-4BD1-B663-B13EFF6C8433}"/>
    <cellStyle name="40% - Accent1 2" xfId="7" xr:uid="{00000000-0005-0000-0000-000006000000}"/>
    <cellStyle name="40% - Accent1 2 2" xfId="827" xr:uid="{A2D659CB-B891-4270-AEAB-A4572552F90C}"/>
    <cellStyle name="40% - Accent1 2 3" xfId="1421" xr:uid="{84A79783-4FAF-4DF5-A3BF-5488DB2978BC}"/>
    <cellStyle name="40% - Accent2 2" xfId="8" xr:uid="{00000000-0005-0000-0000-000007000000}"/>
    <cellStyle name="40% - Accent2 2 2" xfId="828" xr:uid="{99E872FB-5907-468A-A6B1-DECC11E626AB}"/>
    <cellStyle name="40% - Accent2 2 3" xfId="1422" xr:uid="{7C5C8843-4A9C-471C-AF4E-710172CD0F63}"/>
    <cellStyle name="40% - Accent3 2" xfId="9" xr:uid="{00000000-0005-0000-0000-000008000000}"/>
    <cellStyle name="40% - Accent3 2 2" xfId="829" xr:uid="{94752E40-A7D0-47F1-8538-16B1AC777884}"/>
    <cellStyle name="40% - Accent3 2 3" xfId="1423" xr:uid="{FED89C53-D493-421B-904A-E57EE7BB5A39}"/>
    <cellStyle name="40% - Accent4 2" xfId="10" xr:uid="{00000000-0005-0000-0000-000009000000}"/>
    <cellStyle name="40% - Accent4 2 2" xfId="830" xr:uid="{0F40CC1F-0F37-45C0-8B11-3A860128F03E}"/>
    <cellStyle name="40% - Accent4 2 3" xfId="1424" xr:uid="{8BDA79C5-B4E7-4FAC-A77B-79BFF4E78ACA}"/>
    <cellStyle name="40% - Accent5 2" xfId="11" xr:uid="{00000000-0005-0000-0000-00000A000000}"/>
    <cellStyle name="40% - Accent5 2 2" xfId="831" xr:uid="{485C16FB-F0B3-4A4B-B0B1-7950943C7F7C}"/>
    <cellStyle name="40% - Accent5 2 3" xfId="1425" xr:uid="{82BBD56A-CB7A-4EE8-8A2E-79560EFF9743}"/>
    <cellStyle name="40% - Accent6 2" xfId="12" xr:uid="{00000000-0005-0000-0000-00000B000000}"/>
    <cellStyle name="40% - Accent6 2 2" xfId="832" xr:uid="{A704FEB9-F4BB-4D98-BCEF-954252385F57}"/>
    <cellStyle name="40% - Accent6 2 3" xfId="1426" xr:uid="{DD33E87E-24F5-4482-BE3D-39FFA124266C}"/>
    <cellStyle name="60% - Accent1 2" xfId="13" xr:uid="{00000000-0005-0000-0000-00000C000000}"/>
    <cellStyle name="60% - Accent1 2 2" xfId="833" xr:uid="{BB86A357-171B-4951-AC59-E7B81EE03CCD}"/>
    <cellStyle name="60% - Accent1 2 3" xfId="1427" xr:uid="{65AEF229-10D5-44C9-A44D-691A34712C31}"/>
    <cellStyle name="60% - Accent2 2" xfId="14" xr:uid="{00000000-0005-0000-0000-00000D000000}"/>
    <cellStyle name="60% - Accent2 2 2" xfId="834" xr:uid="{DDF2FE40-E722-420A-824B-340E693D04AC}"/>
    <cellStyle name="60% - Accent2 2 3" xfId="1428" xr:uid="{9A2723A0-D514-48B9-8CCD-5FDF5DA7F363}"/>
    <cellStyle name="60% - Accent3 2" xfId="15" xr:uid="{00000000-0005-0000-0000-00000E000000}"/>
    <cellStyle name="60% - Accent3 2 2" xfId="835" xr:uid="{F16A7B30-0907-4299-81BF-E1B517FEC50B}"/>
    <cellStyle name="60% - Accent3 2 3" xfId="1999" xr:uid="{736C17A3-6C3A-401B-BEDA-A552C00C5CC8}"/>
    <cellStyle name="60% - Accent4 2" xfId="16" xr:uid="{00000000-0005-0000-0000-00000F000000}"/>
    <cellStyle name="60% - Accent4 2 2" xfId="836" xr:uid="{F74CDDD8-7455-4C9E-971C-D189CE7773D2}"/>
    <cellStyle name="60% - Accent4 2 3" xfId="1429" xr:uid="{26532EB9-BAA3-41D8-BBEA-298292CABA23}"/>
    <cellStyle name="60% - Accent5 2" xfId="17" xr:uid="{00000000-0005-0000-0000-000010000000}"/>
    <cellStyle name="60% - Accent5 2 2" xfId="837" xr:uid="{E01D257D-FA7E-438C-8016-9659F04E07AA}"/>
    <cellStyle name="60% - Accent5 2 3" xfId="1430" xr:uid="{45E08E55-F1FE-49E0-BC7C-6427F6511669}"/>
    <cellStyle name="60% - Accent6 2" xfId="18" xr:uid="{00000000-0005-0000-0000-000011000000}"/>
    <cellStyle name="60% - Accent6 2 2" xfId="838" xr:uid="{C6189AA1-FBAA-4E5C-9DFC-DC4B35FC4746}"/>
    <cellStyle name="60% - Accent6 2 3" xfId="2178" xr:uid="{2FA0339C-937E-423B-A125-4E2FF65CD022}"/>
    <cellStyle name="Accent1 2" xfId="19" xr:uid="{00000000-0005-0000-0000-000012000000}"/>
    <cellStyle name="Accent1 2 2" xfId="839" xr:uid="{8BB2B4B3-2A52-4710-82FD-CCB9493FE826}"/>
    <cellStyle name="Accent1 2 3" xfId="1431" xr:uid="{069971CF-ECB4-4035-925F-67AD971898F1}"/>
    <cellStyle name="Accent2 2" xfId="20" xr:uid="{00000000-0005-0000-0000-000013000000}"/>
    <cellStyle name="Accent2 2 2" xfId="840" xr:uid="{B211B204-825A-4555-83AC-ECC3FDBBC6D2}"/>
    <cellStyle name="Accent2 2 3" xfId="1432" xr:uid="{2C061257-6403-4C98-AC3E-B44F6002D28E}"/>
    <cellStyle name="Accent3 2" xfId="21" xr:uid="{00000000-0005-0000-0000-000014000000}"/>
    <cellStyle name="Accent3 2 2" xfId="841" xr:uid="{4E326A17-77CC-4B21-927D-11BD0CE20677}"/>
    <cellStyle name="Accent3 2 3" xfId="1433" xr:uid="{2532FD4E-C36A-41C3-9924-CBE4B9DC6577}"/>
    <cellStyle name="Accent4 2" xfId="22" xr:uid="{00000000-0005-0000-0000-000015000000}"/>
    <cellStyle name="Accent4 2 2" xfId="842" xr:uid="{9FC6B1DF-58C6-4C3B-89EF-46A8544178CA}"/>
    <cellStyle name="Accent4 2 3" xfId="1434" xr:uid="{755753D5-09F2-48E9-AFDD-2A91B8C6449F}"/>
    <cellStyle name="Accent5 2" xfId="23" xr:uid="{00000000-0005-0000-0000-000016000000}"/>
    <cellStyle name="Accent5 2 2" xfId="843" xr:uid="{C2C82196-FF42-4D42-BD59-3182FA0A1B4A}"/>
    <cellStyle name="Accent5 2 3" xfId="1414" xr:uid="{A0D04B3F-8016-4FC0-8B7A-D3644C55D77B}"/>
    <cellStyle name="Accent6 2" xfId="24" xr:uid="{00000000-0005-0000-0000-000017000000}"/>
    <cellStyle name="Accent6 2 2" xfId="844" xr:uid="{6574A23B-F3B2-49B1-8FD0-4300199F564B}"/>
    <cellStyle name="Accent6 2 3" xfId="1435" xr:uid="{85367805-352F-4873-94A4-F7EE7B3D4030}"/>
    <cellStyle name="Bad 2" xfId="25" xr:uid="{00000000-0005-0000-0000-000018000000}"/>
    <cellStyle name="Bad 2 2" xfId="845" xr:uid="{EF52E2B2-DBA7-470C-ADA1-ADE4355C2FCB}"/>
    <cellStyle name="Bad 2 3" xfId="1436" xr:uid="{C6521EB3-E3A6-42F1-AA3C-80E6F0A32A7C}"/>
    <cellStyle name="Bad 3" xfId="26" xr:uid="{00000000-0005-0000-0000-000019000000}"/>
    <cellStyle name="Bad 3 2" xfId="846" xr:uid="{65F1DF8E-B825-4181-BF43-C2559AA56067}"/>
    <cellStyle name="Bad 3 3" xfId="1437" xr:uid="{2BC4C3F8-223D-4495-94FA-DDCB91512594}"/>
    <cellStyle name="Calculation 2" xfId="27" xr:uid="{00000000-0005-0000-0000-00001A000000}"/>
    <cellStyle name="Calculation 2 2" xfId="847" xr:uid="{842C5606-9E7B-4132-A829-2566C2E5EAD6}"/>
    <cellStyle name="Calculation 2 3" xfId="1438" xr:uid="{FD31140E-6250-4163-88E2-7FFAEEBDC289}"/>
    <cellStyle name="Check Cell 2" xfId="28" xr:uid="{00000000-0005-0000-0000-00001B000000}"/>
    <cellStyle name="Check Cell 2 2" xfId="848" xr:uid="{3EB4025B-DB91-4B17-A5FC-488CB38468A6}"/>
    <cellStyle name="Check Cell 2 3" xfId="1439" xr:uid="{9FCF54CC-0328-446C-A77C-57558BAA1C77}"/>
    <cellStyle name="Comma [0] 2" xfId="29" xr:uid="{00000000-0005-0000-0000-00001C000000}"/>
    <cellStyle name="Comma [0] 2 2" xfId="849" xr:uid="{91C90DC4-5540-4BE1-B426-C69E248B03BC}"/>
    <cellStyle name="Comma [0] 2 3" xfId="1972" xr:uid="{D2226C69-4A58-4441-9D81-A6511759CE67}"/>
    <cellStyle name="Comma [0] 2 4" xfId="1440" xr:uid="{843006E6-FC12-4DD3-8A28-80D542F42F6F}"/>
    <cellStyle name="Comma [0] 2 5" xfId="593" xr:uid="{C0256934-4DB7-4885-9331-E5A93179F1DC}"/>
    <cellStyle name="Comma [0] 3" xfId="30" xr:uid="{00000000-0005-0000-0000-00001D000000}"/>
    <cellStyle name="Comma [0] 3 2" xfId="850" xr:uid="{EB3200B8-51E1-438E-934B-763437E778CE}"/>
    <cellStyle name="Comma [0] 3 3" xfId="1971" xr:uid="{80152D8C-BD0C-4B3B-9A27-C154BF0693DD}"/>
    <cellStyle name="Comma [0] 3 4" xfId="1441" xr:uid="{D4C2EE4E-39D4-4EAB-88E7-6492BFDAE816}"/>
    <cellStyle name="Comma [0] 3 5" xfId="594" xr:uid="{027DB02B-FF72-4B33-B73B-BD795D5CB9EC}"/>
    <cellStyle name="Comma [0] 4" xfId="31" xr:uid="{00000000-0005-0000-0000-00001E000000}"/>
    <cellStyle name="Comma [0] 4 2" xfId="851" xr:uid="{8AEBDEA8-25BE-456D-AADC-14C24D42C956}"/>
    <cellStyle name="Comma [0] 4 3" xfId="1442" xr:uid="{C9670CAE-1325-406A-AA56-C4477ECF4603}"/>
    <cellStyle name="Comma 10" xfId="32" xr:uid="{00000000-0005-0000-0000-00001F000000}"/>
    <cellStyle name="Comma 10 2" xfId="852" xr:uid="{5A89703B-10A1-4B19-8A7C-55871CECA27C}"/>
    <cellStyle name="Comma 10 3" xfId="1969" xr:uid="{1E5AB78D-EAD7-42FF-A123-493ADD1802F4}"/>
    <cellStyle name="Comma 10 4" xfId="1443" xr:uid="{048D2508-066E-43A7-9DE1-69CEFB5F56E1}"/>
    <cellStyle name="Comma 10 5" xfId="595" xr:uid="{F7218801-1B1D-4AEE-99B3-D261FD0B464B}"/>
    <cellStyle name="Comma 100" xfId="33" xr:uid="{00000000-0005-0000-0000-000020000000}"/>
    <cellStyle name="Comma 100 2" xfId="853" xr:uid="{B49DFBDB-0CF4-46D0-8FF7-8A06A7B4A1F7}"/>
    <cellStyle name="Comma 100 3" xfId="1444" xr:uid="{1336FE15-5423-40FD-A14D-CFD9D4531B80}"/>
    <cellStyle name="Comma 101" xfId="34" xr:uid="{00000000-0005-0000-0000-000021000000}"/>
    <cellStyle name="Comma 101 2" xfId="854" xr:uid="{CB80232D-0254-4731-BCDE-F85A168D3054}"/>
    <cellStyle name="Comma 101 3" xfId="1445" xr:uid="{B54B7462-BE58-4067-8985-09264AA845DD}"/>
    <cellStyle name="Comma 102" xfId="35" xr:uid="{00000000-0005-0000-0000-000022000000}"/>
    <cellStyle name="Comma 102 2" xfId="855" xr:uid="{01620598-6766-49EB-B87C-B96549CF3952}"/>
    <cellStyle name="Comma 102 3" xfId="1446" xr:uid="{5CE6247A-4D38-4E97-9C25-99AAD0897E9B}"/>
    <cellStyle name="Comma 103" xfId="36" xr:uid="{00000000-0005-0000-0000-000023000000}"/>
    <cellStyle name="Comma 103 2" xfId="856" xr:uid="{EF56F7B4-BF1A-4C28-8A3D-544A0E1BA40E}"/>
    <cellStyle name="Comma 103 3" xfId="1447" xr:uid="{414C0D7A-830B-4EA3-A878-406DF210ED23}"/>
    <cellStyle name="Comma 104" xfId="37" xr:uid="{00000000-0005-0000-0000-000024000000}"/>
    <cellStyle name="Comma 104 2" xfId="857" xr:uid="{370423EA-38C9-483D-B07B-BD2E92F589B3}"/>
    <cellStyle name="Comma 104 3" xfId="1448" xr:uid="{57AF8A57-B461-437A-8D9A-71045AE58B06}"/>
    <cellStyle name="Comma 105" xfId="38" xr:uid="{00000000-0005-0000-0000-000025000000}"/>
    <cellStyle name="Comma 105 2" xfId="858" xr:uid="{109A9E19-7005-403F-9BFE-AB370346BA3F}"/>
    <cellStyle name="Comma 105 3" xfId="1449" xr:uid="{7250FAEA-16B7-43DF-ABBA-D30FAF3FC28D}"/>
    <cellStyle name="Comma 106" xfId="39" xr:uid="{00000000-0005-0000-0000-000026000000}"/>
    <cellStyle name="Comma 106 2" xfId="859" xr:uid="{9003AC89-ACCE-465D-88D2-A89045E4A223}"/>
    <cellStyle name="Comma 106 3" xfId="1450" xr:uid="{25BB3BF7-8929-4EE3-B52C-C45B88357B0A}"/>
    <cellStyle name="Comma 107" xfId="40" xr:uid="{00000000-0005-0000-0000-000027000000}"/>
    <cellStyle name="Comma 107 2" xfId="860" xr:uid="{05598134-F0CE-4AAE-B4AA-3C1530301E79}"/>
    <cellStyle name="Comma 107 3" xfId="1451" xr:uid="{54624BC6-0FE0-49B2-8888-D46A173C9FC6}"/>
    <cellStyle name="Comma 108" xfId="41" xr:uid="{00000000-0005-0000-0000-000028000000}"/>
    <cellStyle name="Comma 108 2" xfId="861" xr:uid="{F1F81CDA-AFB5-44F4-8FBE-FD4B2AC75C69}"/>
    <cellStyle name="Comma 108 3" xfId="1452" xr:uid="{ED9FFEED-37CB-44B8-8B2A-BFE0F78AC411}"/>
    <cellStyle name="Comma 109" xfId="42" xr:uid="{00000000-0005-0000-0000-000029000000}"/>
    <cellStyle name="Comma 109 2" xfId="862" xr:uid="{7017AA0F-F005-4A6C-928B-8B8F2333C496}"/>
    <cellStyle name="Comma 109 3" xfId="1453" xr:uid="{F691EC5B-3AA2-4868-A6FF-34CC98A47064}"/>
    <cellStyle name="Comma 11" xfId="43" xr:uid="{00000000-0005-0000-0000-00002A000000}"/>
    <cellStyle name="Comma 11 2" xfId="863" xr:uid="{19C4E6D2-6797-4CB2-929C-80B1B7667D65}"/>
    <cellStyle name="Comma 11 3" xfId="1958" xr:uid="{3188AEE6-9775-4BA6-8C00-671C8D3A8B3E}"/>
    <cellStyle name="Comma 11 4" xfId="1454" xr:uid="{751E4C73-326B-4757-BAA9-20F6F611A5D6}"/>
    <cellStyle name="Comma 11 5" xfId="596" xr:uid="{7AFFBA7C-7A00-4FD9-BAB0-F9980E76978A}"/>
    <cellStyle name="Comma 110" xfId="44" xr:uid="{00000000-0005-0000-0000-00002B000000}"/>
    <cellStyle name="Comma 110 2" xfId="864" xr:uid="{97EC352E-E43E-403F-A0A9-A3D02B378A2F}"/>
    <cellStyle name="Comma 110 3" xfId="1455" xr:uid="{75767E3B-056E-4983-82C8-752F0A7FBF9A}"/>
    <cellStyle name="Comma 111" xfId="45" xr:uid="{00000000-0005-0000-0000-00002C000000}"/>
    <cellStyle name="Comma 111 2" xfId="865" xr:uid="{D74DA4C5-6EB7-4D2C-BA06-67E225D196F6}"/>
    <cellStyle name="Comma 111 3" xfId="1456" xr:uid="{92235A46-CAE4-4FC9-A470-6569DC38F247}"/>
    <cellStyle name="Comma 112" xfId="46" xr:uid="{00000000-0005-0000-0000-00002D000000}"/>
    <cellStyle name="Comma 112 2" xfId="866" xr:uid="{3AC15B29-5268-4E74-8648-A98D57AFB765}"/>
    <cellStyle name="Comma 112 3" xfId="1457" xr:uid="{6169142B-A8C5-4145-A916-4D246370237C}"/>
    <cellStyle name="Comma 113" xfId="47" xr:uid="{00000000-0005-0000-0000-00002E000000}"/>
    <cellStyle name="Comma 113 2" xfId="867" xr:uid="{5530DB0E-2D89-43D5-97BD-E070F24A4A11}"/>
    <cellStyle name="Comma 113 3" xfId="1458" xr:uid="{0D430AE6-166B-4920-A07D-B103DDACAC96}"/>
    <cellStyle name="Comma 114" xfId="48" xr:uid="{00000000-0005-0000-0000-00002F000000}"/>
    <cellStyle name="Comma 114 2" xfId="868" xr:uid="{A1B7ADEF-F3D4-496F-8280-55D6D34A834E}"/>
    <cellStyle name="Comma 114 3" xfId="1459" xr:uid="{AC389CDC-9A7C-4DF0-854D-035AEAF093A6}"/>
    <cellStyle name="Comma 115" xfId="49" xr:uid="{00000000-0005-0000-0000-000030000000}"/>
    <cellStyle name="Comma 115 2" xfId="869" xr:uid="{DE36E27D-83B6-4C80-ACC1-FFF4C0FEEFCE}"/>
    <cellStyle name="Comma 115 3" xfId="1460" xr:uid="{DCF7C61C-B2C1-43EA-BF93-49607F1F5BF4}"/>
    <cellStyle name="Comma 116" xfId="50" xr:uid="{00000000-0005-0000-0000-000031000000}"/>
    <cellStyle name="Comma 116 2" xfId="870" xr:uid="{851EF327-F603-4053-A820-130987767A0B}"/>
    <cellStyle name="Comma 116 3" xfId="1951" xr:uid="{6384845E-DE0A-4BA9-920F-DEB093967443}"/>
    <cellStyle name="Comma 116 4" xfId="1461" xr:uid="{A4FA6FE9-EEAF-4986-8948-17E5B9E1E6B4}"/>
    <cellStyle name="Comma 116 5" xfId="597" xr:uid="{F4AFF823-3E4D-4F8B-B9E8-D321D6FB53FE}"/>
    <cellStyle name="Comma 117" xfId="51" xr:uid="{00000000-0005-0000-0000-000032000000}"/>
    <cellStyle name="Comma 117 2" xfId="871" xr:uid="{28A43CDE-9040-4810-A265-4EEBA3D16C18}"/>
    <cellStyle name="Comma 117 3" xfId="1950" xr:uid="{BB89DBF8-E0CD-498B-9CBA-B5AC1B7ACF94}"/>
    <cellStyle name="Comma 117 4" xfId="1462" xr:uid="{4FB8B9C0-92C2-42E6-BCAC-DD1F7FE458DF}"/>
    <cellStyle name="Comma 117 5" xfId="598" xr:uid="{141F8E48-A319-4A9A-B2E0-7BF21821EE61}"/>
    <cellStyle name="Comma 118" xfId="52" xr:uid="{00000000-0005-0000-0000-000033000000}"/>
    <cellStyle name="Comma 118 2" xfId="872" xr:uid="{E9947C96-29BA-4105-86DC-8E5F6A96BFC2}"/>
    <cellStyle name="Comma 118 3" xfId="1949" xr:uid="{BA1F4865-D10F-4D40-83A9-432B7D7131BA}"/>
    <cellStyle name="Comma 118 4" xfId="1463" xr:uid="{CBDE2C9B-46B9-4ECE-975B-3E0D55C240B4}"/>
    <cellStyle name="Comma 118 5" xfId="599" xr:uid="{6D62A03D-1115-4AC5-8536-21E21433257D}"/>
    <cellStyle name="Comma 119" xfId="53" xr:uid="{00000000-0005-0000-0000-000034000000}"/>
    <cellStyle name="Comma 119 2" xfId="873" xr:uid="{6C014D6D-005F-4965-B453-E098F427F766}"/>
    <cellStyle name="Comma 119 3" xfId="1948" xr:uid="{1F7DCDB1-D44D-42C5-8A30-863EC5CE7689}"/>
    <cellStyle name="Comma 119 4" xfId="1464" xr:uid="{E52C6BBF-20B2-456A-9585-A74859F21021}"/>
    <cellStyle name="Comma 119 5" xfId="600" xr:uid="{8395BFC8-6BE2-4A27-B49B-3E9FE0B56455}"/>
    <cellStyle name="Comma 12" xfId="54" xr:uid="{00000000-0005-0000-0000-000035000000}"/>
    <cellStyle name="Comma 12 2" xfId="874" xr:uid="{4A837222-0EE0-4FE6-9826-DAA4B0B42EBC}"/>
    <cellStyle name="Comma 12 3" xfId="1947" xr:uid="{C52D177E-4DE0-4800-A98C-075CB6A8F94C}"/>
    <cellStyle name="Comma 12 4" xfId="1465" xr:uid="{45B896CB-6912-4190-9456-60A423BB038F}"/>
    <cellStyle name="Comma 12 5" xfId="601" xr:uid="{9E74DC1C-50AE-4F18-967D-999753B77AAE}"/>
    <cellStyle name="Comma 120" xfId="55" xr:uid="{00000000-0005-0000-0000-000036000000}"/>
    <cellStyle name="Comma 120 2" xfId="875" xr:uid="{EA5F49C5-96BB-4649-9E38-4CDA61E7ED37}"/>
    <cellStyle name="Comma 120 3" xfId="1946" xr:uid="{6804C9AE-B9E5-44AB-8804-6024B2496C2A}"/>
    <cellStyle name="Comma 120 4" xfId="1466" xr:uid="{6FAF6310-2905-473D-B68D-C11A8B344762}"/>
    <cellStyle name="Comma 120 5" xfId="602" xr:uid="{B1D1E2BE-0B3F-41B7-ACBC-F1D06FECBFF6}"/>
    <cellStyle name="Comma 121" xfId="56" xr:uid="{00000000-0005-0000-0000-000037000000}"/>
    <cellStyle name="Comma 121 2" xfId="876" xr:uid="{784CB841-CF24-4F4D-8C48-9589EB6ED554}"/>
    <cellStyle name="Comma 121 3" xfId="1945" xr:uid="{387EDA20-8B40-454E-A4F5-0EF5F2D81BDA}"/>
    <cellStyle name="Comma 121 4" xfId="1467" xr:uid="{99FCA986-DB52-4A9A-A4CA-BE2F675420B1}"/>
    <cellStyle name="Comma 121 5" xfId="603" xr:uid="{AFAD6DF4-C998-4141-9790-113921307CC7}"/>
    <cellStyle name="Comma 122" xfId="57" xr:uid="{00000000-0005-0000-0000-000038000000}"/>
    <cellStyle name="Comma 122 2" xfId="877" xr:uid="{C3F50A20-0339-460E-8026-BC7C5ED3404D}"/>
    <cellStyle name="Comma 122 3" xfId="1944" xr:uid="{0AD9328F-152D-4BB9-870E-C9FDBA747D2B}"/>
    <cellStyle name="Comma 122 4" xfId="1468" xr:uid="{4F8D8F88-6391-4028-B4D1-247E2E691065}"/>
    <cellStyle name="Comma 122 5" xfId="604" xr:uid="{B739F64A-A948-48A3-8ADD-B48FF40DD72F}"/>
    <cellStyle name="Comma 123" xfId="58" xr:uid="{00000000-0005-0000-0000-000039000000}"/>
    <cellStyle name="Comma 123 2" xfId="878" xr:uid="{143AC812-53DD-44DA-B8A0-C59BD8918B72}"/>
    <cellStyle name="Comma 123 3" xfId="1943" xr:uid="{47EB3ACA-9C7B-4F24-93B6-633E64B3FB5F}"/>
    <cellStyle name="Comma 123 4" xfId="1469" xr:uid="{4FE818B7-77F1-4946-BEA7-3468DD4FD1C1}"/>
    <cellStyle name="Comma 123 5" xfId="605" xr:uid="{7D7285AC-116E-4E1C-8607-DE2253F13992}"/>
    <cellStyle name="Comma 124" xfId="59" xr:uid="{00000000-0005-0000-0000-00003A000000}"/>
    <cellStyle name="Comma 124 2" xfId="879" xr:uid="{934902CE-5F10-4799-8B9C-987302ED0FAE}"/>
    <cellStyle name="Comma 124 3" xfId="1942" xr:uid="{C8288105-1B4E-4453-9BE5-48B326CCD9AC}"/>
    <cellStyle name="Comma 124 4" xfId="1470" xr:uid="{77672D02-B92A-4D84-9540-336C21575917}"/>
    <cellStyle name="Comma 124 5" xfId="606" xr:uid="{EE3F482E-4AF4-4C18-9C69-6DCCD3E747BB}"/>
    <cellStyle name="Comma 125" xfId="60" xr:uid="{00000000-0005-0000-0000-00003B000000}"/>
    <cellStyle name="Comma 125 2" xfId="880" xr:uid="{C28C6CC5-09F6-472C-AF2B-0876D23F53B2}"/>
    <cellStyle name="Comma 125 3" xfId="1941" xr:uid="{9302C082-B8F4-4B30-BB68-788567DD167F}"/>
    <cellStyle name="Comma 125 4" xfId="1471" xr:uid="{C47A4BD4-6338-4D21-91B3-756D2869DCB0}"/>
    <cellStyle name="Comma 125 5" xfId="607" xr:uid="{13C1EA32-FACA-4378-9B3D-52B50190C7F3}"/>
    <cellStyle name="Comma 126" xfId="61" xr:uid="{00000000-0005-0000-0000-00003C000000}"/>
    <cellStyle name="Comma 126 2" xfId="881" xr:uid="{CEEE57FD-F589-4833-8DDC-A17286944B88}"/>
    <cellStyle name="Comma 126 3" xfId="1940" xr:uid="{7E94C95F-FB4D-4D78-90E6-C7DC013B013C}"/>
    <cellStyle name="Comma 126 4" xfId="1472" xr:uid="{A1D67FE8-D4D3-4D2E-BF2F-C1D4EF24424F}"/>
    <cellStyle name="Comma 126 5" xfId="608" xr:uid="{92ED98E5-323B-4C7A-9022-3314173EEC3F}"/>
    <cellStyle name="Comma 127" xfId="62" xr:uid="{00000000-0005-0000-0000-00003D000000}"/>
    <cellStyle name="Comma 127 2" xfId="882" xr:uid="{0FA6E9CB-6C7C-4C7E-AC4B-3ACAC7EAC5B1}"/>
    <cellStyle name="Comma 127 3" xfId="1939" xr:uid="{1989DADB-EA5C-4AC7-BCE7-7582F717307F}"/>
    <cellStyle name="Comma 127 4" xfId="1473" xr:uid="{49C12A08-3EF2-4D3F-9D57-EAF052EEEBF4}"/>
    <cellStyle name="Comma 127 5" xfId="609" xr:uid="{16285BA0-BF25-45F9-8637-5EEE015E899F}"/>
    <cellStyle name="Comma 128" xfId="63" xr:uid="{00000000-0005-0000-0000-00003E000000}"/>
    <cellStyle name="Comma 128 2" xfId="883" xr:uid="{76395D2B-B449-48BC-8CD3-835365B30318}"/>
    <cellStyle name="Comma 128 3" xfId="1938" xr:uid="{2295D5F8-2124-4D0B-9D05-35B2F80157DF}"/>
    <cellStyle name="Comma 128 4" xfId="1474" xr:uid="{61286FDB-7855-4A1E-8A2C-B2122DF5089A}"/>
    <cellStyle name="Comma 128 5" xfId="610" xr:uid="{0CC6E620-5FD3-46E1-9C22-ADD930F7B6CE}"/>
    <cellStyle name="Comma 129" xfId="64" xr:uid="{00000000-0005-0000-0000-00003F000000}"/>
    <cellStyle name="Comma 129 2" xfId="884" xr:uid="{3A37847F-AC46-4ECE-8931-813EDC041A02}"/>
    <cellStyle name="Comma 129 3" xfId="1937" xr:uid="{3C82392C-C78B-457D-A116-1A1E893E4D34}"/>
    <cellStyle name="Comma 129 4" xfId="1475" xr:uid="{D2FB2CCE-5FB4-4712-A47C-DF1CEEEC6D9C}"/>
    <cellStyle name="Comma 129 5" xfId="611" xr:uid="{6B3BB08D-FF9E-4C38-A44D-3DCFBDBE8DD4}"/>
    <cellStyle name="Comma 13" xfId="65" xr:uid="{00000000-0005-0000-0000-000040000000}"/>
    <cellStyle name="Comma 13 2" xfId="885" xr:uid="{62898288-F123-4426-B45B-A33457627E3D}"/>
    <cellStyle name="Comma 13 3" xfId="1936" xr:uid="{C4668E06-33BD-4A7E-8DCE-4DCD3D4C30FD}"/>
    <cellStyle name="Comma 13 4" xfId="1476" xr:uid="{C53BCC7F-706B-4A0F-948E-BB71AD8437EF}"/>
    <cellStyle name="Comma 13 5" xfId="612" xr:uid="{F9199C30-57BD-43D9-AB53-799937893626}"/>
    <cellStyle name="Comma 130" xfId="66" xr:uid="{00000000-0005-0000-0000-000041000000}"/>
    <cellStyle name="Comma 130 2" xfId="886" xr:uid="{8B3578A2-3845-482F-BDE1-77C094F14459}"/>
    <cellStyle name="Comma 130 3" xfId="1935" xr:uid="{618DAFD4-5842-4530-87FA-8B377E9B0D67}"/>
    <cellStyle name="Comma 130 4" xfId="1477" xr:uid="{6641FB72-AB14-446A-86FD-6A7201B81ACE}"/>
    <cellStyle name="Comma 130 5" xfId="613" xr:uid="{352DB8F7-5F9C-4DC7-8FDC-82CDF85FAC35}"/>
    <cellStyle name="Comma 131" xfId="67" xr:uid="{00000000-0005-0000-0000-000042000000}"/>
    <cellStyle name="Comma 131 2" xfId="887" xr:uid="{AFE0FB9A-BEE0-4B59-9137-6B00EA59C300}"/>
    <cellStyle name="Comma 131 3" xfId="1934" xr:uid="{0D224179-8A87-4EAB-8782-7AFD07955367}"/>
    <cellStyle name="Comma 131 4" xfId="1478" xr:uid="{137DFBEF-3519-4F28-9A3F-08BC80ECE9A4}"/>
    <cellStyle name="Comma 131 5" xfId="614" xr:uid="{50C956CF-51B9-403E-9C03-85784AED78C0}"/>
    <cellStyle name="Comma 132" xfId="68" xr:uid="{00000000-0005-0000-0000-000043000000}"/>
    <cellStyle name="Comma 132 2" xfId="888" xr:uid="{694FD486-22ED-429E-8F63-C68153CD38E1}"/>
    <cellStyle name="Comma 132 3" xfId="1933" xr:uid="{71055D4F-6499-486B-A73E-D2A408326D2D}"/>
    <cellStyle name="Comma 132 4" xfId="1479" xr:uid="{3A882210-259F-41F2-A9A7-2AFB48A2D05C}"/>
    <cellStyle name="Comma 132 5" xfId="615" xr:uid="{5DAA4845-57C5-4715-861A-84A52EB46E52}"/>
    <cellStyle name="Comma 133" xfId="69" xr:uid="{00000000-0005-0000-0000-000044000000}"/>
    <cellStyle name="Comma 133 2" xfId="889" xr:uid="{BD16ED7D-5221-4F69-B5D5-6B6971093E91}"/>
    <cellStyle name="Comma 133 3" xfId="1932" xr:uid="{A5800F9F-3965-471D-BC58-22BDD757185C}"/>
    <cellStyle name="Comma 133 4" xfId="1480" xr:uid="{868C1174-49F3-4078-B683-A84DDB49A113}"/>
    <cellStyle name="Comma 133 5" xfId="616" xr:uid="{79AB2FAC-26BA-4603-9B80-3568E008CEF4}"/>
    <cellStyle name="Comma 134" xfId="70" xr:uid="{00000000-0005-0000-0000-000045000000}"/>
    <cellStyle name="Comma 134 2" xfId="890" xr:uid="{7DFA8904-C93D-462C-A905-04C2AA523CF4}"/>
    <cellStyle name="Comma 134 3" xfId="1931" xr:uid="{0C22E6AB-D0D6-48B5-91C7-42C78D058C9D}"/>
    <cellStyle name="Comma 134 4" xfId="1481" xr:uid="{68EBE621-AA84-4A30-A209-FB88480368EF}"/>
    <cellStyle name="Comma 134 5" xfId="617" xr:uid="{0CE3C01C-7067-4CE8-A349-E76926BB2645}"/>
    <cellStyle name="Comma 135" xfId="71" xr:uid="{00000000-0005-0000-0000-000046000000}"/>
    <cellStyle name="Comma 135 2" xfId="891" xr:uid="{2DDEC084-2E1B-400F-84F3-89DF71905F52}"/>
    <cellStyle name="Comma 135 3" xfId="1930" xr:uid="{D6F155C6-157F-492B-ADF6-E2A35095BF9E}"/>
    <cellStyle name="Comma 135 4" xfId="1482" xr:uid="{ED4299B6-8410-43CB-B2C7-F94A3E19F512}"/>
    <cellStyle name="Comma 135 5" xfId="618" xr:uid="{D3B6F4DA-C654-4903-B5DC-72B125FF3160}"/>
    <cellStyle name="Comma 136" xfId="72" xr:uid="{00000000-0005-0000-0000-000047000000}"/>
    <cellStyle name="Comma 136 2" xfId="892" xr:uid="{44D69A00-ABB0-46B4-942E-71823006DF7C}"/>
    <cellStyle name="Comma 136 3" xfId="1929" xr:uid="{5BF9F0DD-C8D9-46D5-A948-0E14F5D4AB9D}"/>
    <cellStyle name="Comma 136 4" xfId="1483" xr:uid="{4B7D59E4-47AF-49EC-97AE-4CEB210A37B3}"/>
    <cellStyle name="Comma 136 5" xfId="619" xr:uid="{3FAF03AB-9CF2-47CE-8020-7877B66FBE3F}"/>
    <cellStyle name="Comma 137" xfId="73" xr:uid="{00000000-0005-0000-0000-000048000000}"/>
    <cellStyle name="Comma 137 2" xfId="893" xr:uid="{0E68060C-FA09-4B99-836D-604D538FB6EA}"/>
    <cellStyle name="Comma 137 3" xfId="1928" xr:uid="{DC4218EB-DA90-4937-8D7D-F2A38CFA607E}"/>
    <cellStyle name="Comma 137 4" xfId="1484" xr:uid="{DA49F35D-1ACC-4FCC-A07D-A6F0AFE9E6BE}"/>
    <cellStyle name="Comma 137 5" xfId="620" xr:uid="{1326DD05-D19E-4A1C-8A0F-928B89A3FB13}"/>
    <cellStyle name="Comma 138" xfId="74" xr:uid="{00000000-0005-0000-0000-000049000000}"/>
    <cellStyle name="Comma 138 2" xfId="894" xr:uid="{C4858631-7920-4A95-AF1E-AC172B7C612F}"/>
    <cellStyle name="Comma 138 3" xfId="1927" xr:uid="{32F4B7B4-B79D-4A12-A03D-118172F876E0}"/>
    <cellStyle name="Comma 138 4" xfId="1485" xr:uid="{EFC70369-F3D0-403F-AAFC-AC53ED7F93E3}"/>
    <cellStyle name="Comma 138 5" xfId="621" xr:uid="{ACA8E08D-B60F-490C-84C8-9A121BBDB273}"/>
    <cellStyle name="Comma 139" xfId="75" xr:uid="{00000000-0005-0000-0000-00004A000000}"/>
    <cellStyle name="Comma 139 2" xfId="895" xr:uid="{403D2285-BC3A-44E6-A277-4296079C6405}"/>
    <cellStyle name="Comma 139 3" xfId="1486" xr:uid="{4677A9C2-413F-4112-B6C3-6E6C38B59E95}"/>
    <cellStyle name="Comma 14" xfId="76" xr:uid="{00000000-0005-0000-0000-00004B000000}"/>
    <cellStyle name="Comma 14 2" xfId="896" xr:uid="{6C7CC880-9D79-4E36-8E7C-1CFD8C0E6E9C}"/>
    <cellStyle name="Comma 14 3" xfId="1925" xr:uid="{E3712114-A61E-416C-974A-EB7F05D71C37}"/>
    <cellStyle name="Comma 14 4" xfId="1487" xr:uid="{5D0A30FA-77DF-4162-A42B-2B23A83B79A9}"/>
    <cellStyle name="Comma 14 5" xfId="622" xr:uid="{770850CB-88FB-488F-94F2-C7778E9572A9}"/>
    <cellStyle name="Comma 140" xfId="77" xr:uid="{00000000-0005-0000-0000-00004C000000}"/>
    <cellStyle name="Comma 140 2" xfId="897" xr:uid="{C7239945-F8DD-43B1-9D9E-8F5372384EC7}"/>
    <cellStyle name="Comma 140 3" xfId="1488" xr:uid="{14749219-1605-4B91-830B-147D1124AD75}"/>
    <cellStyle name="Comma 141" xfId="78" xr:uid="{00000000-0005-0000-0000-00004D000000}"/>
    <cellStyle name="Comma 141 2" xfId="898" xr:uid="{9499CF6C-B9F4-47BC-BD9C-4B0F473C2E21}"/>
    <cellStyle name="Comma 141 3" xfId="1489" xr:uid="{2ABE9C98-0673-4765-883D-93D58DBA022C}"/>
    <cellStyle name="Comma 142" xfId="79" xr:uid="{00000000-0005-0000-0000-00004E000000}"/>
    <cellStyle name="Comma 142 2" xfId="899" xr:uid="{9552693E-87E6-473B-B93A-166089880865}"/>
    <cellStyle name="Comma 142 3" xfId="1490" xr:uid="{0D97DCC6-EEEA-43AE-BDDD-5E9DBCD2F4FF}"/>
    <cellStyle name="Comma 143" xfId="80" xr:uid="{00000000-0005-0000-0000-00004F000000}"/>
    <cellStyle name="Comma 143 2" xfId="900" xr:uid="{BBA38BCF-4392-46F6-8822-5666A5CC5256}"/>
    <cellStyle name="Comma 143 3" xfId="1491" xr:uid="{2CC26AAB-21D3-4E93-B05A-F97BD4E83937}"/>
    <cellStyle name="Comma 144" xfId="81" xr:uid="{00000000-0005-0000-0000-000050000000}"/>
    <cellStyle name="Comma 144 2" xfId="901" xr:uid="{1C8DE0BB-F1A5-4B51-ADEE-DC60B1EE5700}"/>
    <cellStyle name="Comma 144 3" xfId="1492" xr:uid="{502182BF-9AE7-4266-9485-C593ABE65236}"/>
    <cellStyle name="Comma 145" xfId="82" xr:uid="{00000000-0005-0000-0000-000051000000}"/>
    <cellStyle name="Comma 145 2" xfId="902" xr:uid="{96CEE8CA-0FD4-45E5-927D-7FD4B866968C}"/>
    <cellStyle name="Comma 145 3" xfId="1493" xr:uid="{B4A3631A-1E8E-4DC8-A4C5-2E3F450D14F5}"/>
    <cellStyle name="Comma 146" xfId="83" xr:uid="{00000000-0005-0000-0000-000052000000}"/>
    <cellStyle name="Comma 146 2" xfId="903" xr:uid="{2FF7B303-8209-403C-99A9-A95994D37AE3}"/>
    <cellStyle name="Comma 146 3" xfId="1494" xr:uid="{A8D36D88-62F3-4316-B859-04D8312B0F53}"/>
    <cellStyle name="Comma 147" xfId="84" xr:uid="{00000000-0005-0000-0000-000053000000}"/>
    <cellStyle name="Comma 147 2" xfId="904" xr:uid="{AB40FED4-883A-477C-B960-68FCED893747}"/>
    <cellStyle name="Comma 147 3" xfId="1495" xr:uid="{A7F3F29D-0711-42C3-A85B-5221C7E4244A}"/>
    <cellStyle name="Comma 148" xfId="85" xr:uid="{00000000-0005-0000-0000-000054000000}"/>
    <cellStyle name="Comma 148 2" xfId="905" xr:uid="{D7392549-5A91-48CC-A301-6431A628E64B}"/>
    <cellStyle name="Comma 148 3" xfId="1496" xr:uid="{E1B79CAD-95B9-4B1D-9E88-D01198725C50}"/>
    <cellStyle name="Comma 149" xfId="86" xr:uid="{00000000-0005-0000-0000-000055000000}"/>
    <cellStyle name="Comma 149 2" xfId="906" xr:uid="{0F09C267-D4D0-43F0-BB48-93CB3C9C512A}"/>
    <cellStyle name="Comma 149 3" xfId="1497" xr:uid="{9DBBDA16-2918-4D61-8F48-3C9BAC8E4AAA}"/>
    <cellStyle name="Comma 15" xfId="87" xr:uid="{00000000-0005-0000-0000-000056000000}"/>
    <cellStyle name="Comma 15 2" xfId="907" xr:uid="{CDAA3169-6CF4-47CF-B832-3DD5FCB5E691}"/>
    <cellStyle name="Comma 15 3" xfId="1914" xr:uid="{F44425C8-6079-437F-8BC9-48F26DA1F772}"/>
    <cellStyle name="Comma 15 4" xfId="1498" xr:uid="{EECF2909-34B6-4822-BC00-46E2699A1734}"/>
    <cellStyle name="Comma 15 5" xfId="623" xr:uid="{08993DD4-AA08-4D2E-BDD8-B6BF6D6B21C3}"/>
    <cellStyle name="Comma 150" xfId="88" xr:uid="{00000000-0005-0000-0000-000057000000}"/>
    <cellStyle name="Comma 150 2" xfId="908" xr:uid="{831F3994-E1F2-4907-86A9-D25E2AEA4922}"/>
    <cellStyle name="Comma 150 3" xfId="1499" xr:uid="{C95AF765-97AD-4006-96E7-1B6F92422C0B}"/>
    <cellStyle name="Comma 151" xfId="89" xr:uid="{00000000-0005-0000-0000-000058000000}"/>
    <cellStyle name="Comma 151 2" xfId="909" xr:uid="{51D6536E-0455-4A91-9097-2E6E7DB406B3}"/>
    <cellStyle name="Comma 151 3" xfId="1500" xr:uid="{8B004DC4-A9B7-4D35-8259-34DBFE40CF2B}"/>
    <cellStyle name="Comma 152" xfId="90" xr:uid="{00000000-0005-0000-0000-000059000000}"/>
    <cellStyle name="Comma 152 2" xfId="910" xr:uid="{F8DC5FDF-BCA3-44C7-A70C-D5EA5125651A}"/>
    <cellStyle name="Comma 152 3" xfId="1501" xr:uid="{D8841735-A451-4A25-B31E-7F7F6FD3B960}"/>
    <cellStyle name="Comma 153" xfId="91" xr:uid="{00000000-0005-0000-0000-00005A000000}"/>
    <cellStyle name="Comma 153 2" xfId="911" xr:uid="{4FE0EE0D-27D6-42F7-AECF-746A8143F91C}"/>
    <cellStyle name="Comma 153 3" xfId="1502" xr:uid="{B98333EA-9913-42D3-81CE-E4568B548C32}"/>
    <cellStyle name="Comma 154" xfId="92" xr:uid="{00000000-0005-0000-0000-00005B000000}"/>
    <cellStyle name="Comma 154 2" xfId="912" xr:uid="{DB27A1B6-68E4-43E4-9B9A-68911649EBEA}"/>
    <cellStyle name="Comma 154 3" xfId="1503" xr:uid="{A1B43DD8-DC92-41F2-AEB0-4FACE43DB610}"/>
    <cellStyle name="Comma 155" xfId="93" xr:uid="{00000000-0005-0000-0000-00005C000000}"/>
    <cellStyle name="Comma 155 2" xfId="913" xr:uid="{F56A766F-1D63-4A28-B3C5-416B11962AD8}"/>
    <cellStyle name="Comma 155 3" xfId="1504" xr:uid="{B6D55FC3-7027-42A1-B5E2-D69FD3908772}"/>
    <cellStyle name="Comma 156" xfId="94" xr:uid="{00000000-0005-0000-0000-00005D000000}"/>
    <cellStyle name="Comma 156 2" xfId="914" xr:uid="{F1196C4B-28E3-4A95-AEAD-6E31B8A04DB2}"/>
    <cellStyle name="Comma 156 3" xfId="1505" xr:uid="{C7846F04-5D38-47F1-B871-6D621C4E7B49}"/>
    <cellStyle name="Comma 157" xfId="95" xr:uid="{00000000-0005-0000-0000-00005E000000}"/>
    <cellStyle name="Comma 157 2" xfId="915" xr:uid="{B1DE047D-FC03-478E-9BE6-DA81844D90B5}"/>
    <cellStyle name="Comma 157 3" xfId="1506" xr:uid="{DF2CA366-1B7D-4B7F-8021-D15AD5C5325A}"/>
    <cellStyle name="Comma 158" xfId="96" xr:uid="{00000000-0005-0000-0000-00005F000000}"/>
    <cellStyle name="Comma 158 2" xfId="916" xr:uid="{C358DC34-A81F-40EA-BCE3-6126A32EBCCB}"/>
    <cellStyle name="Comma 158 3" xfId="1515" xr:uid="{637B84F0-113A-4D98-8A97-F02483C58AD6}"/>
    <cellStyle name="Comma 159" xfId="97" xr:uid="{00000000-0005-0000-0000-000060000000}"/>
    <cellStyle name="Comma 159 2" xfId="917" xr:uid="{B140317A-5FEC-4406-B8E5-8C36409C2557}"/>
    <cellStyle name="Comma 159 3" xfId="1507" xr:uid="{049208EF-8575-4F10-B6EB-0962DC097E07}"/>
    <cellStyle name="Comma 16" xfId="98" xr:uid="{00000000-0005-0000-0000-000061000000}"/>
    <cellStyle name="Comma 16 2" xfId="918" xr:uid="{EF4616F3-A6DF-4491-99CB-B9238BB98D44}"/>
    <cellStyle name="Comma 16 3" xfId="1412" xr:uid="{AB4F6996-3941-49D9-98DB-3ACF5859DC86}"/>
    <cellStyle name="Comma 16 4" xfId="1517" xr:uid="{5280DE05-43FB-468E-94DA-81DECCE522CF}"/>
    <cellStyle name="Comma 16 5" xfId="624" xr:uid="{8FCF862E-E09A-49E2-89C2-3A456D80B2A0}"/>
    <cellStyle name="Comma 160" xfId="99" xr:uid="{00000000-0005-0000-0000-000062000000}"/>
    <cellStyle name="Comma 160 2" xfId="919" xr:uid="{01D049F9-3318-425E-909E-41FC0DFE624E}"/>
    <cellStyle name="Comma 160 3" xfId="1903" xr:uid="{F74B25A1-75BB-42B0-ABD7-96F4CFAFDE77}"/>
    <cellStyle name="Comma 160 4" xfId="1508" xr:uid="{E362255C-8D87-4744-9F48-9A39FDB28915}"/>
    <cellStyle name="Comma 160 5" xfId="625" xr:uid="{A949535C-0722-46AC-A73D-D6A7527D6DC2}"/>
    <cellStyle name="Comma 161" xfId="100" xr:uid="{00000000-0005-0000-0000-000063000000}"/>
    <cellStyle name="Comma 161 2" xfId="920" xr:uid="{5650C482-7E94-43EF-8956-5E4F2EE36E1E}"/>
    <cellStyle name="Comma 161 3" xfId="1902" xr:uid="{928E52F7-9002-46B5-B42E-7A1224D2FAA7}"/>
    <cellStyle name="Comma 161 4" xfId="1509" xr:uid="{F1425278-85ED-452F-BC60-C221EBE19365}"/>
    <cellStyle name="Comma 161 5" xfId="626" xr:uid="{A7C28ECA-9D90-4CEC-9E78-1D7E4C1E751E}"/>
    <cellStyle name="Comma 162" xfId="101" xr:uid="{00000000-0005-0000-0000-000064000000}"/>
    <cellStyle name="Comma 162 2" xfId="921" xr:uid="{EBA90EFB-3472-4856-87B7-91A55A2531A4}"/>
    <cellStyle name="Comma 162 3" xfId="1901" xr:uid="{A5297E75-D496-41A4-9D3D-0AFC8C6628BC}"/>
    <cellStyle name="Comma 162 4" xfId="1510" xr:uid="{24EF4905-EBC3-4B9C-BABE-76636FCC7D76}"/>
    <cellStyle name="Comma 162 5" xfId="627" xr:uid="{01C546F2-71EB-4355-9BEF-D71427AF4ACC}"/>
    <cellStyle name="Comma 163" xfId="102" xr:uid="{00000000-0005-0000-0000-000065000000}"/>
    <cellStyle name="Comma 163 2" xfId="922" xr:uid="{D621CDC3-CDDD-479A-AB06-B3EFC2B16998}"/>
    <cellStyle name="Comma 163 3" xfId="1900" xr:uid="{17620315-0897-4CA1-9B9E-261B252BC992}"/>
    <cellStyle name="Comma 163 4" xfId="1511" xr:uid="{2B1A29C9-26BE-4E21-B7FB-437C23BB8B15}"/>
    <cellStyle name="Comma 163 5" xfId="628" xr:uid="{A4391F8E-F293-47FB-91BB-CB16FD6C75E1}"/>
    <cellStyle name="Comma 164" xfId="103" xr:uid="{00000000-0005-0000-0000-000066000000}"/>
    <cellStyle name="Comma 164 2" xfId="923" xr:uid="{7627BBE6-6DC7-411D-8C6F-E4D25329F0B5}"/>
    <cellStyle name="Comma 164 3" xfId="1899" xr:uid="{4629642A-3FE7-4D95-8ABA-8257A567B6B3}"/>
    <cellStyle name="Comma 164 4" xfId="1512" xr:uid="{D1D2873C-6B7D-4591-A4C5-5B6D3D0F661C}"/>
    <cellStyle name="Comma 164 5" xfId="629" xr:uid="{DAD50EE6-6215-4849-9C5D-276355CCC8C1}"/>
    <cellStyle name="Comma 165" xfId="104" xr:uid="{00000000-0005-0000-0000-000067000000}"/>
    <cellStyle name="Comma 165 2" xfId="924" xr:uid="{72798C3D-9914-42BE-9A77-DCEFA3AE3615}"/>
    <cellStyle name="Comma 165 3" xfId="1898" xr:uid="{75236C5D-977E-4FD0-A178-E732FAB4A87C}"/>
    <cellStyle name="Comma 165 4" xfId="1513" xr:uid="{36566137-1362-4C5E-8808-C6FC55C50729}"/>
    <cellStyle name="Comma 165 5" xfId="630" xr:uid="{7FD02BED-716E-400E-BADA-BBC36A1C2CE5}"/>
    <cellStyle name="Comma 166" xfId="105" xr:uid="{00000000-0005-0000-0000-000068000000}"/>
    <cellStyle name="Comma 166 2" xfId="925" xr:uid="{7B1C21E8-9E88-48A9-B96D-A170C60F60EB}"/>
    <cellStyle name="Comma 166 3" xfId="1897" xr:uid="{F69298BD-D84A-4047-80A6-D506D56120F3}"/>
    <cellStyle name="Comma 166 4" xfId="1514" xr:uid="{59EE541A-B5A4-4875-A423-D9567DE7A387}"/>
    <cellStyle name="Comma 166 5" xfId="631" xr:uid="{0A265E94-DEC4-4728-9783-A7CCDD98A893}"/>
    <cellStyle name="Comma 167" xfId="106" xr:uid="{00000000-0005-0000-0000-000069000000}"/>
    <cellStyle name="Comma 167 2" xfId="926" xr:uid="{AD68EB83-F56F-4519-B7F0-34C8B1DDC26E}"/>
    <cellStyle name="Comma 167 3" xfId="1896" xr:uid="{AE93D16B-5B8B-4947-9AF1-FAC567B3C77A}"/>
    <cellStyle name="Comma 167 4" xfId="1516" xr:uid="{0BD256E1-8330-4A2E-A4C1-9567A962FA19}"/>
    <cellStyle name="Comma 167 5" xfId="632" xr:uid="{5AF64366-A3D7-4398-9C82-6B42BF25CDD2}"/>
    <cellStyle name="Comma 168" xfId="107" xr:uid="{00000000-0005-0000-0000-00006A000000}"/>
    <cellStyle name="Comma 168 2" xfId="927" xr:uid="{F5420BF8-D7EE-4DAD-A563-19C33B4357A0}"/>
    <cellStyle name="Comma 168 3" xfId="1895" xr:uid="{32311CA9-779F-4A47-A9EB-6F4AE86D56BA}"/>
    <cellStyle name="Comma 168 4" xfId="1518" xr:uid="{09DBC52C-F399-449C-BD2D-4EA8736B5E2E}"/>
    <cellStyle name="Comma 168 5" xfId="633" xr:uid="{D2FAA015-9367-4553-B651-15B8AB95EFCD}"/>
    <cellStyle name="Comma 169" xfId="108" xr:uid="{00000000-0005-0000-0000-00006B000000}"/>
    <cellStyle name="Comma 169 2" xfId="928" xr:uid="{464148E5-59CF-4DB5-B2D8-545F6D77CC28}"/>
    <cellStyle name="Comma 169 3" xfId="1894" xr:uid="{5E9355F3-DE1E-4EFA-B3F7-0B6E180250A7}"/>
    <cellStyle name="Comma 169 4" xfId="1519" xr:uid="{C0CF35EE-FD78-41DC-BEB3-3DFE9E844822}"/>
    <cellStyle name="Comma 169 5" xfId="634" xr:uid="{ABA0A541-72E7-4613-B421-659C885F3B89}"/>
    <cellStyle name="Comma 17" xfId="109" xr:uid="{00000000-0005-0000-0000-00006C000000}"/>
    <cellStyle name="Comma 17 2" xfId="929" xr:uid="{6B7C8F85-8721-40E7-8AF8-21B90B20812F}"/>
    <cellStyle name="Comma 17 3" xfId="1893" xr:uid="{20B6DDDC-CE3D-4A7F-A644-E4F38CE7872D}"/>
    <cellStyle name="Comma 17 4" xfId="1520" xr:uid="{F81F1FCA-4AB5-4172-9EED-280107295031}"/>
    <cellStyle name="Comma 17 5" xfId="635" xr:uid="{5ED1C614-D501-4258-9C7E-A689E34454D9}"/>
    <cellStyle name="Comma 170" xfId="110" xr:uid="{00000000-0005-0000-0000-00006D000000}"/>
    <cellStyle name="Comma 170 2" xfId="930" xr:uid="{8655DCA3-062D-4C87-B696-70AA85DE5F6A}"/>
    <cellStyle name="Comma 170 3" xfId="1892" xr:uid="{562E4FA2-95CC-4A13-940F-D17FA6789CE8}"/>
    <cellStyle name="Comma 170 4" xfId="1521" xr:uid="{7F150573-A3C9-454F-9AB6-D854F6EE5954}"/>
    <cellStyle name="Comma 170 5" xfId="636" xr:uid="{423FC682-9156-4F1C-BB49-FFAD1F32E025}"/>
    <cellStyle name="Comma 171" xfId="111" xr:uid="{00000000-0005-0000-0000-00006E000000}"/>
    <cellStyle name="Comma 171 2" xfId="931" xr:uid="{070D1F30-D504-4B65-9588-AE97A16F37DD}"/>
    <cellStyle name="Comma 171 3" xfId="1891" xr:uid="{1B981958-BF43-4132-95CC-BA2FF72F6B25}"/>
    <cellStyle name="Comma 171 4" xfId="1522" xr:uid="{C55F2050-DCED-413F-BF23-86FB815AE5F6}"/>
    <cellStyle name="Comma 171 5" xfId="637" xr:uid="{224D8876-7185-4C98-B692-1EC73EEAA118}"/>
    <cellStyle name="Comma 172" xfId="112" xr:uid="{00000000-0005-0000-0000-00006F000000}"/>
    <cellStyle name="Comma 172 2" xfId="932" xr:uid="{5D90D618-D73E-4A85-A642-6BD9D8353A38}"/>
    <cellStyle name="Comma 172 3" xfId="1890" xr:uid="{4C7269D1-DD99-4A33-AD6A-C5B623544400}"/>
    <cellStyle name="Comma 172 4" xfId="1530" xr:uid="{43EF843B-C033-4B67-B57B-4CEAE3B0D84F}"/>
    <cellStyle name="Comma 172 5" xfId="638" xr:uid="{C11A2C8D-9594-4BA7-8491-FA614F445FC3}"/>
    <cellStyle name="Comma 173" xfId="113" xr:uid="{00000000-0005-0000-0000-000070000000}"/>
    <cellStyle name="Comma 173 2" xfId="933" xr:uid="{C8E6DA1E-2EE5-4E6A-8AE4-3A033902D590}"/>
    <cellStyle name="Comma 173 3" xfId="1889" xr:uid="{4003AEA1-7F80-4934-B470-E2921FDCA964}"/>
    <cellStyle name="Comma 173 4" xfId="1531" xr:uid="{20464340-7891-4B03-B493-C01B20A4E32F}"/>
    <cellStyle name="Comma 173 5" xfId="639" xr:uid="{EF2AB15B-FC20-4B96-A460-AB4EC575A846}"/>
    <cellStyle name="Comma 174" xfId="114" xr:uid="{00000000-0005-0000-0000-000071000000}"/>
    <cellStyle name="Comma 174 2" xfId="934" xr:uid="{4653977F-3937-4E9D-8440-34160F1DD6B2}"/>
    <cellStyle name="Comma 174 3" xfId="1888" xr:uid="{DFEECC11-A226-4FD7-B5CD-6D1126A53701}"/>
    <cellStyle name="Comma 174 4" xfId="1532" xr:uid="{D2A4AEAA-F316-4141-A20A-8597F0EEA845}"/>
    <cellStyle name="Comma 174 5" xfId="640" xr:uid="{319E02EF-BE76-4AD7-ADDB-3768A0E878CB}"/>
    <cellStyle name="Comma 175" xfId="115" xr:uid="{00000000-0005-0000-0000-000072000000}"/>
    <cellStyle name="Comma 175 2" xfId="935" xr:uid="{F54134C1-C996-4874-B04F-7D4035A1D2CF}"/>
    <cellStyle name="Comma 175 3" xfId="1887" xr:uid="{2C063CEC-AC5E-43AC-AD45-F2A472C8D64D}"/>
    <cellStyle name="Comma 175 4" xfId="1533" xr:uid="{74880655-CDFD-461F-ABDF-ACA66FF6DE91}"/>
    <cellStyle name="Comma 175 5" xfId="641" xr:uid="{12D895B1-D9E1-4F7E-83D5-C66122A8E38C}"/>
    <cellStyle name="Comma 176" xfId="116" xr:uid="{00000000-0005-0000-0000-000073000000}"/>
    <cellStyle name="Comma 176 2" xfId="936" xr:uid="{DA648E32-6650-4BBA-86C9-94DB76AE15F2}"/>
    <cellStyle name="Comma 176 3" xfId="1886" xr:uid="{624C28C1-1DBD-4D75-99DE-A2F4996103D6}"/>
    <cellStyle name="Comma 176 4" xfId="1534" xr:uid="{6B8E823D-0CEB-4DAE-AFCD-524791BB927C}"/>
    <cellStyle name="Comma 176 5" xfId="642" xr:uid="{82022483-FF1B-4903-8BC6-DAE2BA08FC4B}"/>
    <cellStyle name="Comma 177" xfId="117" xr:uid="{00000000-0005-0000-0000-000074000000}"/>
    <cellStyle name="Comma 177 2" xfId="937" xr:uid="{3E725D56-65C4-434B-829B-AFB3214AB112}"/>
    <cellStyle name="Comma 177 3" xfId="1885" xr:uid="{21929FF2-4BAF-44BB-B729-B6CE1EB32FA9}"/>
    <cellStyle name="Comma 177 4" xfId="1535" xr:uid="{B59FB701-3C3B-4FDE-8F97-14433BE93B63}"/>
    <cellStyle name="Comma 177 5" xfId="643" xr:uid="{811D1D79-87B5-4093-869C-87DDD564E3EA}"/>
    <cellStyle name="Comma 178" xfId="118" xr:uid="{00000000-0005-0000-0000-000075000000}"/>
    <cellStyle name="Comma 178 2" xfId="938" xr:uid="{E99B912E-8B2E-4BD1-8B93-A413ACC3934D}"/>
    <cellStyle name="Comma 178 3" xfId="1884" xr:uid="{EC376955-D9B0-4246-8210-F73D10340325}"/>
    <cellStyle name="Comma 178 4" xfId="1536" xr:uid="{FE5EA3F6-3E98-44F2-97DC-9EB9A1FF85EF}"/>
    <cellStyle name="Comma 178 5" xfId="644" xr:uid="{675BE7D5-2067-4C03-8DB7-A0678132BF99}"/>
    <cellStyle name="Comma 179" xfId="119" xr:uid="{00000000-0005-0000-0000-000076000000}"/>
    <cellStyle name="Comma 179 2" xfId="939" xr:uid="{87FB970F-860F-458E-9CB2-837EAD2E300E}"/>
    <cellStyle name="Comma 179 3" xfId="1883" xr:uid="{9A8F41FB-E54B-4E57-9825-650DB21C0581}"/>
    <cellStyle name="Comma 179 4" xfId="1537" xr:uid="{46F46090-4F11-4CFC-8AA4-D7BD454756AE}"/>
    <cellStyle name="Comma 179 5" xfId="645" xr:uid="{ED3E52B2-9E04-4A8E-9F52-7486D37AD3EB}"/>
    <cellStyle name="Comma 18" xfId="120" xr:uid="{00000000-0005-0000-0000-000077000000}"/>
    <cellStyle name="Comma 18 2" xfId="940" xr:uid="{D13FD6A3-33C0-4653-9CB9-E865318C5FCB}"/>
    <cellStyle name="Comma 18 3" xfId="1882" xr:uid="{46C25429-0AAC-4312-8613-B761157F0369}"/>
    <cellStyle name="Comma 18 4" xfId="1538" xr:uid="{C097EEC9-4C55-4CD0-9374-0086658DB971}"/>
    <cellStyle name="Comma 18 5" xfId="646" xr:uid="{69214711-5657-4EF4-AFE7-B377D6A976B3}"/>
    <cellStyle name="Comma 180" xfId="121" xr:uid="{00000000-0005-0000-0000-000078000000}"/>
    <cellStyle name="Comma 180 2" xfId="941" xr:uid="{B014909C-CEFD-4117-9078-39350C23361F}"/>
    <cellStyle name="Comma 180 3" xfId="1881" xr:uid="{D8624959-C131-49A1-9DB1-BE468BED6870}"/>
    <cellStyle name="Comma 180 4" xfId="1539" xr:uid="{DE09392E-5DB6-48C5-BE2A-37237080F30F}"/>
    <cellStyle name="Comma 180 5" xfId="647" xr:uid="{20771C58-582C-42C1-86E4-978CD9231E9B}"/>
    <cellStyle name="Comma 181" xfId="122" xr:uid="{00000000-0005-0000-0000-000079000000}"/>
    <cellStyle name="Comma 181 2" xfId="942" xr:uid="{5D60E256-3E9D-4875-80FB-22A595902D29}"/>
    <cellStyle name="Comma 181 3" xfId="1880" xr:uid="{8DB7A7C0-1291-4059-B50A-8CF9DD4189C4}"/>
    <cellStyle name="Comma 181 4" xfId="1540" xr:uid="{163D8588-13BE-443B-A8F6-06F210BE19AE}"/>
    <cellStyle name="Comma 181 5" xfId="648" xr:uid="{1ABCD498-A665-4A74-B507-3724BD676D16}"/>
    <cellStyle name="Comma 182" xfId="123" xr:uid="{00000000-0005-0000-0000-00007A000000}"/>
    <cellStyle name="Comma 182 2" xfId="943" xr:uid="{BF1B76EB-030A-4E83-95A3-3DCCAA261007}"/>
    <cellStyle name="Comma 182 3" xfId="1879" xr:uid="{11BF8581-1658-4954-833D-83CB469C874A}"/>
    <cellStyle name="Comma 182 4" xfId="1541" xr:uid="{121FF241-107F-4A4E-BCF5-DEE5BD8FA73F}"/>
    <cellStyle name="Comma 182 5" xfId="649" xr:uid="{072EE99B-156D-4A0A-B3FB-9A594F4EA855}"/>
    <cellStyle name="Comma 183" xfId="124" xr:uid="{00000000-0005-0000-0000-00007B000000}"/>
    <cellStyle name="Comma 183 2" xfId="944" xr:uid="{9791A2D9-79B8-4A28-A2A4-5F4F5C19FCB1}"/>
    <cellStyle name="Comma 183 3" xfId="1878" xr:uid="{67C4358E-E655-48B6-AFC9-612DDA806A24}"/>
    <cellStyle name="Comma 183 4" xfId="1542" xr:uid="{58FFD530-522A-4C49-A355-1329AC9303D6}"/>
    <cellStyle name="Comma 183 5" xfId="650" xr:uid="{DF288491-DAC6-4526-A032-C196F7970B24}"/>
    <cellStyle name="Comma 184" xfId="125" xr:uid="{00000000-0005-0000-0000-00007C000000}"/>
    <cellStyle name="Comma 184 2" xfId="945" xr:uid="{69B3C7E1-7656-45CD-93FC-5AE38991449B}"/>
    <cellStyle name="Comma 184 3" xfId="1877" xr:uid="{369133A5-65C9-4886-9FAD-C2E846CE6732}"/>
    <cellStyle name="Comma 184 4" xfId="1543" xr:uid="{C090D7CA-7CAD-4C85-BC3A-2C8653C6C534}"/>
    <cellStyle name="Comma 184 5" xfId="651" xr:uid="{E012E0B7-6DDF-44CC-A2D9-2EEED8CD3A91}"/>
    <cellStyle name="Comma 185" xfId="126" xr:uid="{00000000-0005-0000-0000-00007D000000}"/>
    <cellStyle name="Comma 185 2" xfId="946" xr:uid="{B7CF5843-E126-48F9-BE1C-7F95A65DAE78}"/>
    <cellStyle name="Comma 185 3" xfId="1876" xr:uid="{2C5BB886-8507-48C8-BEEA-FF49E2D3A27C}"/>
    <cellStyle name="Comma 185 4" xfId="1544" xr:uid="{2A541A77-97B4-4665-9060-F6F79F87780F}"/>
    <cellStyle name="Comma 185 5" xfId="652" xr:uid="{756B62D0-C019-484B-9BAE-2E645669397E}"/>
    <cellStyle name="Comma 186" xfId="127" xr:uid="{00000000-0005-0000-0000-00007E000000}"/>
    <cellStyle name="Comma 186 2" xfId="947" xr:uid="{B0FA0D72-F1AF-4C26-A5D2-2E5FE88F2919}"/>
    <cellStyle name="Comma 186 3" xfId="1875" xr:uid="{0CC4A390-1220-486F-B991-7BA0423E14E1}"/>
    <cellStyle name="Comma 186 4" xfId="1545" xr:uid="{654FD74D-AA7C-45B3-912B-C9E22B398FD6}"/>
    <cellStyle name="Comma 186 5" xfId="653" xr:uid="{55C05988-FED5-41D5-BB3B-FE896BC695D8}"/>
    <cellStyle name="Comma 187" xfId="128" xr:uid="{00000000-0005-0000-0000-00007F000000}"/>
    <cellStyle name="Comma 187 2" xfId="948" xr:uid="{9FB9F238-C7C1-4DD6-B766-E9280A683D95}"/>
    <cellStyle name="Comma 187 3" xfId="1874" xr:uid="{4393C3F3-E870-48C1-9A60-D2A0E33743FB}"/>
    <cellStyle name="Comma 187 4" xfId="1546" xr:uid="{8E8AD336-D0B2-4105-8881-E05952E46439}"/>
    <cellStyle name="Comma 187 5" xfId="654" xr:uid="{A3A81FBC-65A5-46EE-8902-C86FB786F9C9}"/>
    <cellStyle name="Comma 188" xfId="129" xr:uid="{00000000-0005-0000-0000-000080000000}"/>
    <cellStyle name="Comma 188 2" xfId="949" xr:uid="{ECF5093B-E530-49CE-975A-D2761007BA94}"/>
    <cellStyle name="Comma 188 3" xfId="1873" xr:uid="{75B33CD2-471E-4E1C-8234-7900E5627E89}"/>
    <cellStyle name="Comma 188 4" xfId="1547" xr:uid="{C6980300-0E6F-4A94-93F5-6990A482A03E}"/>
    <cellStyle name="Comma 188 5" xfId="655" xr:uid="{06CEB4BD-671B-4D9B-8569-458F0BDFBF68}"/>
    <cellStyle name="Comma 189" xfId="130" xr:uid="{00000000-0005-0000-0000-000081000000}"/>
    <cellStyle name="Comma 189 2" xfId="950" xr:uid="{20F15AF3-568B-4FB0-ABD9-4F26446264C6}"/>
    <cellStyle name="Comma 189 3" xfId="1872" xr:uid="{180A2AF6-C968-45B9-89B5-90B0E689FDF3}"/>
    <cellStyle name="Comma 189 4" xfId="1548" xr:uid="{59E7F4CE-3AC9-4C87-A77B-A2EBDF3C7D59}"/>
    <cellStyle name="Comma 189 5" xfId="656" xr:uid="{FEBCD9B3-36E7-4C2E-BB6B-6A4241BA7AE5}"/>
    <cellStyle name="Comma 19" xfId="131" xr:uid="{00000000-0005-0000-0000-000082000000}"/>
    <cellStyle name="Comma 19 2" xfId="951" xr:uid="{F198A066-9925-4A76-AE71-333B12824C80}"/>
    <cellStyle name="Comma 19 3" xfId="1871" xr:uid="{090486FF-7203-4682-839D-D64881390A2F}"/>
    <cellStyle name="Comma 19 4" xfId="1549" xr:uid="{29EBAFB6-D1AB-461C-9245-6A0A41CB653F}"/>
    <cellStyle name="Comma 19 5" xfId="657" xr:uid="{F88914A4-5C83-4F55-844C-5E98934FC1FC}"/>
    <cellStyle name="Comma 190" xfId="132" xr:uid="{00000000-0005-0000-0000-000083000000}"/>
    <cellStyle name="Comma 190 2" xfId="952" xr:uid="{BE346E5C-B34C-4FBC-B529-65BF23F469B7}"/>
    <cellStyle name="Comma 190 3" xfId="1870" xr:uid="{F897FDF7-1128-4B5C-91D9-B28A08CA71E1}"/>
    <cellStyle name="Comma 190 4" xfId="1550" xr:uid="{D6096210-3ACC-45B5-8D8D-AD2DB4C27A35}"/>
    <cellStyle name="Comma 190 5" xfId="658" xr:uid="{10E68F63-835A-4A54-BDAB-09BC9090BE43}"/>
    <cellStyle name="Comma 191" xfId="133" xr:uid="{00000000-0005-0000-0000-000084000000}"/>
    <cellStyle name="Comma 191 2" xfId="953" xr:uid="{B18D0B69-E891-4C65-9C77-F319E22BC135}"/>
    <cellStyle name="Comma 191 3" xfId="1869" xr:uid="{F174DB5E-3C90-4F90-9003-A88A1C884A9E}"/>
    <cellStyle name="Comma 191 4" xfId="1551" xr:uid="{FB41A7FF-AA10-455E-BAB4-9C2D4F8247E3}"/>
    <cellStyle name="Comma 191 5" xfId="659" xr:uid="{95BCFFC1-3ED8-4215-8DEE-316A1D90781D}"/>
    <cellStyle name="Comma 192" xfId="134" xr:uid="{00000000-0005-0000-0000-000085000000}"/>
    <cellStyle name="Comma 192 2" xfId="954" xr:uid="{3A7D299D-FFFD-46C4-A4B0-F71526339BA2}"/>
    <cellStyle name="Comma 192 3" xfId="1868" xr:uid="{6C194A88-3CCA-4BF2-904B-29E775BBCEB1}"/>
    <cellStyle name="Comma 192 4" xfId="1552" xr:uid="{7A6ACFB9-6EEE-4F40-B0F3-DB6F1C549A9D}"/>
    <cellStyle name="Comma 192 5" xfId="660" xr:uid="{C38573A3-FA70-4C34-89F9-47C364DDFCDE}"/>
    <cellStyle name="Comma 193" xfId="135" xr:uid="{00000000-0005-0000-0000-000086000000}"/>
    <cellStyle name="Comma 193 2" xfId="955" xr:uid="{6406A870-D012-4DEF-A7DA-3C6BBCC8A2B9}"/>
    <cellStyle name="Comma 193 3" xfId="1867" xr:uid="{70568AEB-FBB3-4E72-8AE3-5C2ABE893B6B}"/>
    <cellStyle name="Comma 193 4" xfId="1553" xr:uid="{69C41E72-C2B9-4103-BFC1-ED621F9BF20F}"/>
    <cellStyle name="Comma 193 5" xfId="661" xr:uid="{C5DEC494-62D7-40C7-B7D6-61E02B05959F}"/>
    <cellStyle name="Comma 194" xfId="136" xr:uid="{00000000-0005-0000-0000-000087000000}"/>
    <cellStyle name="Comma 194 2" xfId="956" xr:uid="{9425CEE0-39BE-46FB-A3E6-0C78057FA0CA}"/>
    <cellStyle name="Comma 194 3" xfId="1866" xr:uid="{AE95FDB0-B014-47A0-A595-975CBDDDD014}"/>
    <cellStyle name="Comma 194 4" xfId="1554" xr:uid="{2A90351D-10B7-4E5D-B058-450DF677B9BD}"/>
    <cellStyle name="Comma 194 5" xfId="662" xr:uid="{E5EFD655-4680-4C5B-B7A2-EBD93A185C23}"/>
    <cellStyle name="Comma 195" xfId="137" xr:uid="{00000000-0005-0000-0000-000088000000}"/>
    <cellStyle name="Comma 195 2" xfId="957" xr:uid="{2670C534-74ED-4C4B-BA97-3CE7D4254ACA}"/>
    <cellStyle name="Comma 195 3" xfId="1865" xr:uid="{3AADE1ED-EDDF-4906-B638-4FB8C7D4ADD1}"/>
    <cellStyle name="Comma 195 4" xfId="1555" xr:uid="{8476517A-1747-4B58-9661-5DAAC6E2F8C6}"/>
    <cellStyle name="Comma 195 5" xfId="663" xr:uid="{00616DB7-EB24-44C8-8199-FCAA446951C1}"/>
    <cellStyle name="Comma 196" xfId="138" xr:uid="{00000000-0005-0000-0000-000089000000}"/>
    <cellStyle name="Comma 196 2" xfId="958" xr:uid="{0C7E481A-1320-4CF1-B7C7-1CE1323096DD}"/>
    <cellStyle name="Comma 196 3" xfId="1864" xr:uid="{B77655AB-9163-40A1-B6DB-7F11677A63EF}"/>
    <cellStyle name="Comma 196 4" xfId="1556" xr:uid="{B3370BE4-EF07-4A83-A112-B5C95A39B24F}"/>
    <cellStyle name="Comma 196 5" xfId="664" xr:uid="{21196CD1-88E2-41BE-B9B9-22080E964B90}"/>
    <cellStyle name="Comma 197" xfId="139" xr:uid="{00000000-0005-0000-0000-00008A000000}"/>
    <cellStyle name="Comma 197 2" xfId="959" xr:uid="{D9136D81-EFA8-4676-AD57-E307570B55AB}"/>
    <cellStyle name="Comma 197 3" xfId="1863" xr:uid="{88EC229F-5D80-4BCC-89B1-504AD3E095E8}"/>
    <cellStyle name="Comma 197 4" xfId="1557" xr:uid="{96969B02-3E84-468F-8129-786E2F71F637}"/>
    <cellStyle name="Comma 197 5" xfId="665" xr:uid="{E372831A-AD28-477F-8071-D6F23586AAC7}"/>
    <cellStyle name="Comma 198" xfId="140" xr:uid="{00000000-0005-0000-0000-00008B000000}"/>
    <cellStyle name="Comma 198 2" xfId="960" xr:uid="{6182E080-2DD5-49AE-8FD8-6F862878769B}"/>
    <cellStyle name="Comma 198 3" xfId="1862" xr:uid="{D7374A32-B935-45C7-88C6-F7076F54004E}"/>
    <cellStyle name="Comma 198 4" xfId="1558" xr:uid="{295807D7-D929-4CB3-9971-3BA458F148A0}"/>
    <cellStyle name="Comma 198 5" xfId="666" xr:uid="{A9254D5F-C4F8-411C-9145-45D2662C790C}"/>
    <cellStyle name="Comma 199" xfId="141" xr:uid="{00000000-0005-0000-0000-00008C000000}"/>
    <cellStyle name="Comma 199 2" xfId="961" xr:uid="{6AC2EEE3-9EF6-447E-A048-C1520B26E726}"/>
    <cellStyle name="Comma 199 3" xfId="1861" xr:uid="{61B67240-8565-4B99-A7EA-7649E03D9F9D}"/>
    <cellStyle name="Comma 199 4" xfId="1559" xr:uid="{D170492B-2BD6-4113-BC14-8B64AB5DDC69}"/>
    <cellStyle name="Comma 199 5" xfId="667" xr:uid="{71D814D9-5135-4F19-A599-C4F615447212}"/>
    <cellStyle name="Comma 2" xfId="142" xr:uid="{00000000-0005-0000-0000-00008D000000}"/>
    <cellStyle name="Comma 2 2" xfId="962" xr:uid="{07260139-8329-49B7-BFDE-13442C760A89}"/>
    <cellStyle name="Comma 2 3" xfId="1860" xr:uid="{D4038B62-B98A-44DA-B77B-A6DC580A5530}"/>
    <cellStyle name="Comma 2 4" xfId="1560" xr:uid="{9BF8CCEB-96BA-4EE5-A2AF-B5C1071FBC87}"/>
    <cellStyle name="Comma 2 5" xfId="668" xr:uid="{F934B6D5-696F-4969-9903-BF9D18BCAEC6}"/>
    <cellStyle name="Comma 20" xfId="143" xr:uid="{00000000-0005-0000-0000-00008E000000}"/>
    <cellStyle name="Comma 20 2" xfId="963" xr:uid="{08523A4F-57A9-4167-82DF-5B60221ED6C9}"/>
    <cellStyle name="Comma 20 3" xfId="1859" xr:uid="{71366411-E46D-43D0-BF68-659D267866C3}"/>
    <cellStyle name="Comma 20 4" xfId="1561" xr:uid="{3321BFB0-CBF6-4009-8925-E810A48F91E8}"/>
    <cellStyle name="Comma 20 5" xfId="669" xr:uid="{1D6DAA04-CDB1-4A64-B4E7-BEC839EA1C59}"/>
    <cellStyle name="Comma 200" xfId="144" xr:uid="{00000000-0005-0000-0000-00008F000000}"/>
    <cellStyle name="Comma 200 2" xfId="964" xr:uid="{DCEAB14D-CFB6-49F0-B44C-EC7C27C2A0F3}"/>
    <cellStyle name="Comma 200 3" xfId="1858" xr:uid="{1016F3F8-8F0D-4248-BEC3-0FEF7A678964}"/>
    <cellStyle name="Comma 200 4" xfId="1562" xr:uid="{220B9B77-731F-49E3-89C1-07669F3211EF}"/>
    <cellStyle name="Comma 200 5" xfId="670" xr:uid="{DCD9B387-5A0E-43BC-9CA5-7376D2762270}"/>
    <cellStyle name="Comma 201" xfId="145" xr:uid="{00000000-0005-0000-0000-000090000000}"/>
    <cellStyle name="Comma 201 2" xfId="965" xr:uid="{706FA2C1-CAD7-4097-B4D0-6972766B5D98}"/>
    <cellStyle name="Comma 201 3" xfId="1857" xr:uid="{3434DFA5-04C1-498C-A0D6-C0023CFCBDCF}"/>
    <cellStyle name="Comma 201 4" xfId="1563" xr:uid="{63A47CDE-8C02-453C-A5A7-BC4006627205}"/>
    <cellStyle name="Comma 201 5" xfId="671" xr:uid="{34743A3A-9D16-49D5-8DE0-EEE4D7C9F9D6}"/>
    <cellStyle name="Comma 202" xfId="146" xr:uid="{00000000-0005-0000-0000-000091000000}"/>
    <cellStyle name="Comma 202 2" xfId="966" xr:uid="{56C15D48-97E2-4BC9-A5A4-F28D5BFA3C7C}"/>
    <cellStyle name="Comma 202 3" xfId="1856" xr:uid="{7DB45729-F69C-41AA-B7BE-D6AA81E1DFFB}"/>
    <cellStyle name="Comma 202 4" xfId="1564" xr:uid="{5BF04E88-6756-4BC9-8BC4-3E8438A6BFA7}"/>
    <cellStyle name="Comma 202 5" xfId="672" xr:uid="{AC9D849F-AA0F-4B4E-B152-C603C18A930E}"/>
    <cellStyle name="Comma 203" xfId="147" xr:uid="{00000000-0005-0000-0000-000092000000}"/>
    <cellStyle name="Comma 203 2" xfId="967" xr:uid="{8CB9D7FE-87C3-483C-AF4E-0BF347A04BCF}"/>
    <cellStyle name="Comma 203 3" xfId="1565" xr:uid="{E5CD6E7E-FBAE-47A7-BCF4-D55171049686}"/>
    <cellStyle name="Comma 204" xfId="148" xr:uid="{00000000-0005-0000-0000-000093000000}"/>
    <cellStyle name="Comma 204 2" xfId="968" xr:uid="{EF16E2CA-9F76-4EA9-8984-533209BABCFB}"/>
    <cellStyle name="Comma 204 3" xfId="1566" xr:uid="{EDA604DC-DC53-4AAC-96F7-D2D64FD1C29C}"/>
    <cellStyle name="Comma 205" xfId="149" xr:uid="{00000000-0005-0000-0000-000094000000}"/>
    <cellStyle name="Comma 205 2" xfId="969" xr:uid="{7E493B97-12F9-4843-B97A-33F89FD6F51C}"/>
    <cellStyle name="Comma 205 3" xfId="1567" xr:uid="{96AFE0D9-07A5-4E8E-B0A7-5B6416B80DB2}"/>
    <cellStyle name="Comma 206" xfId="150" xr:uid="{00000000-0005-0000-0000-000095000000}"/>
    <cellStyle name="Comma 206 2" xfId="970" xr:uid="{0372D15C-BA46-4435-AE14-69D41BB22D62}"/>
    <cellStyle name="Comma 206 3" xfId="1568" xr:uid="{25B102D3-F723-4C2E-858E-23C59BBA2CE6}"/>
    <cellStyle name="Comma 207" xfId="151" xr:uid="{00000000-0005-0000-0000-000096000000}"/>
    <cellStyle name="Comma 207 2" xfId="971" xr:uid="{F883BAAB-3EDA-4E1F-B5D1-29C4DC71BBD1}"/>
    <cellStyle name="Comma 207 3" xfId="1569" xr:uid="{6D6129ED-2A9B-4FC4-A418-CEE26A5782B4}"/>
    <cellStyle name="Comma 208" xfId="152" xr:uid="{00000000-0005-0000-0000-000097000000}"/>
    <cellStyle name="Comma 208 2" xfId="972" xr:uid="{9EC83CD7-3967-4962-A1B1-096DCA5B7F4E}"/>
    <cellStyle name="Comma 208 3" xfId="1570" xr:uid="{A242CAB1-45AB-4078-AF65-373D56EBCA0F}"/>
    <cellStyle name="Comma 209" xfId="153" xr:uid="{00000000-0005-0000-0000-000098000000}"/>
    <cellStyle name="Comma 209 2" xfId="973" xr:uid="{EDE0C3B1-5E5E-4B94-9A5F-B02EF6587049}"/>
    <cellStyle name="Comma 209 3" xfId="1571" xr:uid="{EEFF6763-57E6-4593-A7C4-199A7186101F}"/>
    <cellStyle name="Comma 21" xfId="154" xr:uid="{00000000-0005-0000-0000-000099000000}"/>
    <cellStyle name="Comma 21 2" xfId="974" xr:uid="{CFEFE8DB-FD3F-468A-9904-7DB0061CC10D}"/>
    <cellStyle name="Comma 21 3" xfId="1848" xr:uid="{4D231773-CAED-40D0-8496-9F60023C59D3}"/>
    <cellStyle name="Comma 21 4" xfId="1572" xr:uid="{74F0618A-5F02-44BF-8E21-F4B704C6C04A}"/>
    <cellStyle name="Comma 21 5" xfId="673" xr:uid="{DF5B486A-EB5B-4913-8572-8EF7CCE97E54}"/>
    <cellStyle name="Comma 210" xfId="155" xr:uid="{00000000-0005-0000-0000-00009A000000}"/>
    <cellStyle name="Comma 210 2" xfId="975" xr:uid="{FB9490D8-4DF2-474A-8166-0E3980782DC7}"/>
    <cellStyle name="Comma 210 3" xfId="1573" xr:uid="{A598F4F6-CF0F-41B3-BC11-96D459B13338}"/>
    <cellStyle name="Comma 211" xfId="156" xr:uid="{00000000-0005-0000-0000-00009B000000}"/>
    <cellStyle name="Comma 211 2" xfId="976" xr:uid="{8EC2506E-6339-4745-BAC0-5E91EBF86B2A}"/>
    <cellStyle name="Comma 211 3" xfId="1574" xr:uid="{602FDBA5-FD3C-4929-9BEF-8533C2C82F16}"/>
    <cellStyle name="Comma 212" xfId="157" xr:uid="{00000000-0005-0000-0000-00009C000000}"/>
    <cellStyle name="Comma 212 2" xfId="977" xr:uid="{FE6A7232-0E5C-4F9F-AEE7-CC69B78B2EDE}"/>
    <cellStyle name="Comma 212 3" xfId="1575" xr:uid="{980EDE0F-8EEA-4A57-9E4C-863D82F42DC3}"/>
    <cellStyle name="Comma 213" xfId="158" xr:uid="{00000000-0005-0000-0000-00009D000000}"/>
    <cellStyle name="Comma 213 2" xfId="978" xr:uid="{92FBB129-ADF4-4D05-88D0-498D2AA2FBB5}"/>
    <cellStyle name="Comma 213 3" xfId="1576" xr:uid="{AEF74109-0D0C-4969-A588-A0FA9BAE48E7}"/>
    <cellStyle name="Comma 214" xfId="159" xr:uid="{00000000-0005-0000-0000-00009E000000}"/>
    <cellStyle name="Comma 214 2" xfId="979" xr:uid="{06269292-141D-46B3-AF44-173F0AF51C53}"/>
    <cellStyle name="Comma 214 3" xfId="1577" xr:uid="{720E13E5-6142-47C1-9C8F-B7BFE7D9C6A9}"/>
    <cellStyle name="Comma 215" xfId="160" xr:uid="{00000000-0005-0000-0000-00009F000000}"/>
    <cellStyle name="Comma 215 2" xfId="980" xr:uid="{6581D2C5-1915-4783-8EC8-454AAEC29F86}"/>
    <cellStyle name="Comma 215 3" xfId="1578" xr:uid="{D5B5A095-B8C3-4C02-A57F-9E9D68AC019A}"/>
    <cellStyle name="Comma 216" xfId="161" xr:uid="{00000000-0005-0000-0000-0000A0000000}"/>
    <cellStyle name="Comma 216 2" xfId="981" xr:uid="{1606AE9A-3893-4460-95A0-68123AAFACE7}"/>
    <cellStyle name="Comma 216 3" xfId="1579" xr:uid="{5C805109-A696-4EE8-9797-008EC97EDDDA}"/>
    <cellStyle name="Comma 217" xfId="162" xr:uid="{00000000-0005-0000-0000-0000A1000000}"/>
    <cellStyle name="Comma 217 2" xfId="982" xr:uid="{5DBF71BF-2B29-4597-9E4D-326F1B2FEB6D}"/>
    <cellStyle name="Comma 217 3" xfId="1580" xr:uid="{1356CDAB-AE90-4995-8484-54E5554317EA}"/>
    <cellStyle name="Comma 218" xfId="163" xr:uid="{00000000-0005-0000-0000-0000A2000000}"/>
    <cellStyle name="Comma 218 2" xfId="983" xr:uid="{06B2C74A-E0AE-4383-8BC4-6CAA04036218}"/>
    <cellStyle name="Comma 218 3" xfId="1581" xr:uid="{50AA714E-9C90-456C-ABCF-692E2F82868D}"/>
    <cellStyle name="Comma 219" xfId="164" xr:uid="{00000000-0005-0000-0000-0000A3000000}"/>
    <cellStyle name="Comma 219 2" xfId="984" xr:uid="{42118791-88D3-4BE0-9810-E3251129CBF1}"/>
    <cellStyle name="Comma 219 3" xfId="1582" xr:uid="{9A74E409-6AA1-4379-B512-999DA62EAAE9}"/>
    <cellStyle name="Comma 22" xfId="165" xr:uid="{00000000-0005-0000-0000-0000A4000000}"/>
    <cellStyle name="Comma 22 2" xfId="985" xr:uid="{8C384891-6C67-4CD5-9606-FB175AAC0838}"/>
    <cellStyle name="Comma 22 3" xfId="1837" xr:uid="{AEA09B5D-6808-4E34-9222-FA1F5AABEEA2}"/>
    <cellStyle name="Comma 22 4" xfId="1583" xr:uid="{245B8A4E-3387-4FE7-A4F5-A82864EDC078}"/>
    <cellStyle name="Comma 22 5" xfId="674" xr:uid="{D36D88F5-B839-4688-AA06-3C20A4FBFFA5}"/>
    <cellStyle name="Comma 220" xfId="166" xr:uid="{00000000-0005-0000-0000-0000A5000000}"/>
    <cellStyle name="Comma 220 2" xfId="986" xr:uid="{D88F7DC4-F807-4099-9EAE-E8613080DB7F}"/>
    <cellStyle name="Comma 220 3" xfId="1584" xr:uid="{C9B40E11-6643-40DE-9BA0-42C88B74B6FF}"/>
    <cellStyle name="Comma 221" xfId="167" xr:uid="{00000000-0005-0000-0000-0000A6000000}"/>
    <cellStyle name="Comma 221 2" xfId="987" xr:uid="{9C6502C1-10F5-4558-AAB9-5DAABE0811D6}"/>
    <cellStyle name="Comma 221 3" xfId="1585" xr:uid="{D02EAE83-5525-4D63-A74D-5D159825E7DD}"/>
    <cellStyle name="Comma 222" xfId="168" xr:uid="{00000000-0005-0000-0000-0000A7000000}"/>
    <cellStyle name="Comma 222 2" xfId="988" xr:uid="{862DEEB6-B3FE-478B-9F89-8EE07F656D23}"/>
    <cellStyle name="Comma 222 3" xfId="1586" xr:uid="{89CE44EF-E1B3-41D8-8F7D-891E8C3335C0}"/>
    <cellStyle name="Comma 223" xfId="169" xr:uid="{00000000-0005-0000-0000-0000A8000000}"/>
    <cellStyle name="Comma 223 2" xfId="989" xr:uid="{B7FC2841-942B-496B-BC7B-DF8273069F94}"/>
    <cellStyle name="Comma 223 3" xfId="1587" xr:uid="{DCB93397-9D61-47CC-9CF7-35A7F8E70FD5}"/>
    <cellStyle name="Comma 23" xfId="170" xr:uid="{00000000-0005-0000-0000-0000A9000000}"/>
    <cellStyle name="Comma 23 2" xfId="990" xr:uid="{2874AC53-C2C4-4A19-AAC1-B43C88385195}"/>
    <cellStyle name="Comma 23 3" xfId="1832" xr:uid="{A87875F8-2FF7-499B-8231-0DBFC44E7482}"/>
    <cellStyle name="Comma 23 4" xfId="1588" xr:uid="{45378BF6-BBD4-4129-9FAB-9A3A842CA0AB}"/>
    <cellStyle name="Comma 23 5" xfId="675" xr:uid="{E6B27AE0-D4FA-41F7-B4C8-0DEB82E65C30}"/>
    <cellStyle name="Comma 24" xfId="171" xr:uid="{00000000-0005-0000-0000-0000AA000000}"/>
    <cellStyle name="Comma 24 2" xfId="991" xr:uid="{1034EB9E-77B9-4218-B1DA-76F0CEA628F0}"/>
    <cellStyle name="Comma 24 3" xfId="1831" xr:uid="{50DF4049-88D9-4056-A04D-E7526211F8FE}"/>
    <cellStyle name="Comma 24 4" xfId="1589" xr:uid="{93E2C076-122A-4572-85B2-9ECE383BC25E}"/>
    <cellStyle name="Comma 24 5" xfId="676" xr:uid="{CE6652C9-4671-4F67-BF49-BFE5C4A2CE2F}"/>
    <cellStyle name="Comma 25" xfId="172" xr:uid="{00000000-0005-0000-0000-0000AB000000}"/>
    <cellStyle name="Comma 25 2" xfId="992" xr:uid="{03C9E6D4-A9D3-4A74-AA3B-06BBC083AC8E}"/>
    <cellStyle name="Comma 25 3" xfId="1830" xr:uid="{9C05C557-23E9-4BE3-8B74-6456A2A58D9E}"/>
    <cellStyle name="Comma 25 4" xfId="1590" xr:uid="{431CAE26-6A1D-4F66-A814-8C74E3CC15DF}"/>
    <cellStyle name="Comma 25 5" xfId="677" xr:uid="{DE505BB2-2DB0-459B-979D-911B25103104}"/>
    <cellStyle name="Comma 26" xfId="173" xr:uid="{00000000-0005-0000-0000-0000AC000000}"/>
    <cellStyle name="Comma 26 2" xfId="993" xr:uid="{953DDAB9-2DDD-4B0E-9621-7E65F729EFD1}"/>
    <cellStyle name="Comma 26 3" xfId="1829" xr:uid="{2F79263A-8D69-4927-828D-7EF38E1344A6}"/>
    <cellStyle name="Comma 26 4" xfId="1591" xr:uid="{908E7E24-3583-4479-8A49-B04E9F5239E7}"/>
    <cellStyle name="Comma 26 5" xfId="678" xr:uid="{62AF0DEB-1698-45AA-8791-D5EB210B25E8}"/>
    <cellStyle name="Comma 27" xfId="174" xr:uid="{00000000-0005-0000-0000-0000AD000000}"/>
    <cellStyle name="Comma 27 2" xfId="994" xr:uid="{BEBC9CB2-F818-4889-BBF7-CCEBBBDDC89C}"/>
    <cellStyle name="Comma 27 3" xfId="1828" xr:uid="{99FCC0BD-858C-4615-8E1F-BE3E31B58944}"/>
    <cellStyle name="Comma 27 4" xfId="1592" xr:uid="{2F843966-5CD0-4FAF-8868-BA0D4715FF02}"/>
    <cellStyle name="Comma 27 5" xfId="679" xr:uid="{6B94AE3E-231A-46BA-A869-1FD1D5C736C0}"/>
    <cellStyle name="Comma 28" xfId="175" xr:uid="{00000000-0005-0000-0000-0000AE000000}"/>
    <cellStyle name="Comma 28 2" xfId="995" xr:uid="{900FFF37-B1FA-434E-80E9-F0093CCE73F0}"/>
    <cellStyle name="Comma 28 3" xfId="1827" xr:uid="{0B127EAF-B47D-450A-9490-59CFE586EC13}"/>
    <cellStyle name="Comma 28 4" xfId="1593" xr:uid="{07DCA2AA-13D0-4F4F-BE07-5867F59D2FF7}"/>
    <cellStyle name="Comma 28 5" xfId="680" xr:uid="{7C1220EC-E388-46F6-B3CC-684528A6A5AE}"/>
    <cellStyle name="Comma 29" xfId="176" xr:uid="{00000000-0005-0000-0000-0000AF000000}"/>
    <cellStyle name="Comma 29 2" xfId="996" xr:uid="{33E6E6F3-2954-4645-8C61-A114D0F913BA}"/>
    <cellStyle name="Comma 29 3" xfId="1826" xr:uid="{659C4B3E-3F61-46F0-B09E-2532FE81CCB2}"/>
    <cellStyle name="Comma 29 4" xfId="1594" xr:uid="{7023CC34-6F67-40F0-A29F-5375EA81E510}"/>
    <cellStyle name="Comma 29 5" xfId="681" xr:uid="{D4CD95D1-1B6D-48BF-B233-A7704BF83BA7}"/>
    <cellStyle name="Comma 3" xfId="177" xr:uid="{00000000-0005-0000-0000-0000B0000000}"/>
    <cellStyle name="Comma 3 2" xfId="997" xr:uid="{8A20BBAF-D3BD-470D-B66F-52E0155D5888}"/>
    <cellStyle name="Comma 3 3" xfId="1825" xr:uid="{58277960-A3AB-4840-BF54-C3858CEA4010}"/>
    <cellStyle name="Comma 3 4" xfId="1595" xr:uid="{42C0EAB9-89F4-4D7C-9BFC-036798BD7A59}"/>
    <cellStyle name="Comma 3 5" xfId="682" xr:uid="{04A16BCF-08F6-4BE9-A607-D61EF3FB860A}"/>
    <cellStyle name="Comma 30" xfId="178" xr:uid="{00000000-0005-0000-0000-0000B1000000}"/>
    <cellStyle name="Comma 30 2" xfId="998" xr:uid="{409737EC-B140-4E9E-906F-11C97B665B7E}"/>
    <cellStyle name="Comma 30 3" xfId="1824" xr:uid="{81546C1D-03AA-4D70-A0F1-65D519E266A1}"/>
    <cellStyle name="Comma 30 4" xfId="1596" xr:uid="{5808A31B-351D-4C98-9484-749B17CA4963}"/>
    <cellStyle name="Comma 30 5" xfId="683" xr:uid="{7DC9FD94-CE82-4FC1-A4AF-70E8D2280FB5}"/>
    <cellStyle name="Comma 31" xfId="179" xr:uid="{00000000-0005-0000-0000-0000B2000000}"/>
    <cellStyle name="Comma 31 2" xfId="999" xr:uid="{D2074C54-7BA1-42D0-9B30-FE69E3DEB56B}"/>
    <cellStyle name="Comma 31 3" xfId="1823" xr:uid="{732F9B37-3EBA-4602-806B-9D7E70340F44}"/>
    <cellStyle name="Comma 31 4" xfId="1597" xr:uid="{D772393E-D5B6-4DF9-8549-EC571979532A}"/>
    <cellStyle name="Comma 31 5" xfId="684" xr:uid="{9715981C-0789-4CEC-89FC-129DE469693F}"/>
    <cellStyle name="Comma 32" xfId="180" xr:uid="{00000000-0005-0000-0000-0000B3000000}"/>
    <cellStyle name="Comma 32 2" xfId="1000" xr:uid="{27B258DC-3535-476B-A6CF-DBFB07EC3770}"/>
    <cellStyle name="Comma 32 3" xfId="1822" xr:uid="{4219AAB5-70FD-4A01-BBDB-7E9BB0DAFFBA}"/>
    <cellStyle name="Comma 32 4" xfId="1598" xr:uid="{C5C0D006-7CE1-4E7C-B1A7-71C57109636B}"/>
    <cellStyle name="Comma 32 5" xfId="685" xr:uid="{7ECC45D1-FC12-41CE-A2B8-FE144AB9049B}"/>
    <cellStyle name="Comma 33" xfId="181" xr:uid="{00000000-0005-0000-0000-0000B4000000}"/>
    <cellStyle name="Comma 33 2" xfId="1001" xr:uid="{96C88601-62CC-44B7-9184-E5A2ABC02B23}"/>
    <cellStyle name="Comma 33 3" xfId="1821" xr:uid="{FCCFCCF0-AB8E-4835-882D-E33AB83F2BB5}"/>
    <cellStyle name="Comma 33 4" xfId="1599" xr:uid="{5AE412DE-354A-47DB-A992-D8856885F2B0}"/>
    <cellStyle name="Comma 33 5" xfId="686" xr:uid="{EC98DAFE-5222-4FF4-9381-B647104AD552}"/>
    <cellStyle name="Comma 34" xfId="182" xr:uid="{00000000-0005-0000-0000-0000B5000000}"/>
    <cellStyle name="Comma 34 2" xfId="1002" xr:uid="{AF9B9369-DE96-41C5-870D-7F144F37103F}"/>
    <cellStyle name="Comma 34 3" xfId="1820" xr:uid="{62EC3E62-8D09-403E-9158-27BE21C5A60C}"/>
    <cellStyle name="Comma 34 4" xfId="1600" xr:uid="{0EA91F49-07FD-42AE-BB76-D756925BC136}"/>
    <cellStyle name="Comma 34 5" xfId="687" xr:uid="{33430B94-A184-4926-AD70-71B565E2864B}"/>
    <cellStyle name="Comma 35" xfId="183" xr:uid="{00000000-0005-0000-0000-0000B6000000}"/>
    <cellStyle name="Comma 35 2" xfId="1003" xr:uid="{10FAA420-E627-456C-A54E-61AFF4034294}"/>
    <cellStyle name="Comma 35 3" xfId="1819" xr:uid="{B5CBE2C6-7A63-4BA6-8377-E65E117630C2}"/>
    <cellStyle name="Comma 35 4" xfId="1601" xr:uid="{70F9756A-5BA9-4DDD-BF0F-227328931BF5}"/>
    <cellStyle name="Comma 35 5" xfId="688" xr:uid="{77F74C26-D17C-4D4D-8B70-E420A3F6F0D4}"/>
    <cellStyle name="Comma 36" xfId="184" xr:uid="{00000000-0005-0000-0000-0000B7000000}"/>
    <cellStyle name="Comma 36 2" xfId="1004" xr:uid="{93DC6DE0-AB64-4967-BF54-AC104818B926}"/>
    <cellStyle name="Comma 36 3" xfId="1818" xr:uid="{A2F7553D-BC08-4D54-8D14-87458AE25C3F}"/>
    <cellStyle name="Comma 36 4" xfId="1602" xr:uid="{56B12BBC-6D8E-45C3-A30F-AF71A83098AF}"/>
    <cellStyle name="Comma 36 5" xfId="689" xr:uid="{958D5ABB-081C-476D-ABBE-D00898AD745E}"/>
    <cellStyle name="Comma 37" xfId="185" xr:uid="{00000000-0005-0000-0000-0000B8000000}"/>
    <cellStyle name="Comma 37 2" xfId="1005" xr:uid="{9DC85DDB-BE97-4147-9C82-8F48AA6B8FD4}"/>
    <cellStyle name="Comma 37 3" xfId="1817" xr:uid="{3AE3D6FB-B8E6-4356-857A-C48E222F8960}"/>
    <cellStyle name="Comma 37 4" xfId="1603" xr:uid="{2E9FBAB0-DAA0-44BD-A558-F601684AF225}"/>
    <cellStyle name="Comma 37 5" xfId="690" xr:uid="{03E58AA4-C415-4D16-AFB8-46A97B336B46}"/>
    <cellStyle name="Comma 38" xfId="186" xr:uid="{00000000-0005-0000-0000-0000B9000000}"/>
    <cellStyle name="Comma 38 2" xfId="1006" xr:uid="{82328B20-9B79-4E30-A082-6AD956060ED0}"/>
    <cellStyle name="Comma 38 3" xfId="1816" xr:uid="{609D93FA-A907-4DA8-A15E-4B9A812A67F0}"/>
    <cellStyle name="Comma 38 4" xfId="1604" xr:uid="{DFF0711B-0B8B-43EE-8824-C690ABFF996A}"/>
    <cellStyle name="Comma 38 5" xfId="691" xr:uid="{DEB2BB4E-112A-4E2A-B4C4-79B31E143AE8}"/>
    <cellStyle name="Comma 39" xfId="187" xr:uid="{00000000-0005-0000-0000-0000BA000000}"/>
    <cellStyle name="Comma 39 2" xfId="1007" xr:uid="{21E824B4-C1E7-434C-9101-795D0BE39519}"/>
    <cellStyle name="Comma 39 3" xfId="1815" xr:uid="{B2EB8D52-1AFF-4962-8BD8-E8F5D588B5CD}"/>
    <cellStyle name="Comma 39 4" xfId="1605" xr:uid="{61F5A7C4-1BBC-4E3A-A913-3276F619DF3C}"/>
    <cellStyle name="Comma 39 5" xfId="692" xr:uid="{84CE8A85-7642-486E-B821-80E712FCFBCD}"/>
    <cellStyle name="Comma 4" xfId="188" xr:uid="{00000000-0005-0000-0000-0000BB000000}"/>
    <cellStyle name="Comma 4 2" xfId="1008" xr:uid="{592EACE1-104D-48FD-A636-52B95EB808B0}"/>
    <cellStyle name="Comma 4 3" xfId="1814" xr:uid="{5B9D201C-55F5-455B-A515-43706D7A684A}"/>
    <cellStyle name="Comma 4 4" xfId="1606" xr:uid="{5ABB5C23-ACDE-40A5-9E31-050E2953A23D}"/>
    <cellStyle name="Comma 4 5" xfId="693" xr:uid="{5604EBDE-EC74-4A16-9343-62876B0E039F}"/>
    <cellStyle name="Comma 40" xfId="189" xr:uid="{00000000-0005-0000-0000-0000BC000000}"/>
    <cellStyle name="Comma 40 2" xfId="1009" xr:uid="{95A48391-8257-4464-BD1F-C5745AFCE3F1}"/>
    <cellStyle name="Comma 40 3" xfId="1813" xr:uid="{2C0A8897-0D14-4D46-B16C-BB8DDC4681E3}"/>
    <cellStyle name="Comma 40 4" xfId="1611" xr:uid="{D7E1888B-11D3-471E-A6B6-B8175EE22260}"/>
    <cellStyle name="Comma 40 5" xfId="694" xr:uid="{ECE1F181-0A2C-49A0-A36E-63B748401D4B}"/>
    <cellStyle name="Comma 41" xfId="190" xr:uid="{00000000-0005-0000-0000-0000BD000000}"/>
    <cellStyle name="Comma 41 2" xfId="1010" xr:uid="{F3BB4109-2D66-4F0B-BE93-4AA3C007FF86}"/>
    <cellStyle name="Comma 41 3" xfId="1812" xr:uid="{E8C72AD9-6DC9-428C-AB16-53C9CC82229A}"/>
    <cellStyle name="Comma 41 4" xfId="1622" xr:uid="{A947137E-D050-4ABC-88C8-63754866A3CF}"/>
    <cellStyle name="Comma 41 5" xfId="695" xr:uid="{96AE7F58-24A6-4630-A12F-29BDDE2EE48F}"/>
    <cellStyle name="Comma 42" xfId="191" xr:uid="{00000000-0005-0000-0000-0000BE000000}"/>
    <cellStyle name="Comma 42 2" xfId="1011" xr:uid="{98A7B6A9-14E1-4A4E-AD7E-6E92FA4B9667}"/>
    <cellStyle name="Comma 42 3" xfId="1811" xr:uid="{0EA7A915-CD78-4B3D-BB64-8A22733452A3}"/>
    <cellStyle name="Comma 42 4" xfId="1630" xr:uid="{EE82FAED-969D-4A29-8107-38A39BC60792}"/>
    <cellStyle name="Comma 42 5" xfId="696" xr:uid="{6CED29C9-489C-474C-A1AB-76BA10640777}"/>
    <cellStyle name="Comma 43" xfId="192" xr:uid="{00000000-0005-0000-0000-0000BF000000}"/>
    <cellStyle name="Comma 43 2" xfId="1012" xr:uid="{5A16321E-1F24-4E71-9E64-57F26C40CE47}"/>
    <cellStyle name="Comma 43 3" xfId="1810" xr:uid="{A089F09E-F789-4FBB-A01E-2C3C56EFC233}"/>
    <cellStyle name="Comma 43 4" xfId="1631" xr:uid="{A32810E3-A7E0-46EB-B646-F7302489F52E}"/>
    <cellStyle name="Comma 43 5" xfId="697" xr:uid="{02D993A8-2636-4AAF-B7B9-003DE4C80FD7}"/>
    <cellStyle name="Comma 44" xfId="193" xr:uid="{00000000-0005-0000-0000-0000C0000000}"/>
    <cellStyle name="Comma 44 2" xfId="1013" xr:uid="{522C3BAB-1557-499A-B483-1126B7169D81}"/>
    <cellStyle name="Comma 44 3" xfId="1809" xr:uid="{47EF9C56-3984-406B-851D-319A9979E6FD}"/>
    <cellStyle name="Comma 44 4" xfId="1632" xr:uid="{8C73B636-3DF7-42A6-863B-4F46FF283B21}"/>
    <cellStyle name="Comma 44 5" xfId="698" xr:uid="{C99DD2DD-1328-4946-A460-BE17CC8ED522}"/>
    <cellStyle name="Comma 45" xfId="194" xr:uid="{00000000-0005-0000-0000-0000C1000000}"/>
    <cellStyle name="Comma 45 2" xfId="1014" xr:uid="{1D7DF4C5-34A0-4688-9D3A-FEF07FC6919E}"/>
    <cellStyle name="Comma 45 3" xfId="1808" xr:uid="{6BB54ED6-BB3F-4545-97A7-8722E1A5A39F}"/>
    <cellStyle name="Comma 45 4" xfId="1633" xr:uid="{F112CF5D-3FEE-4184-8596-CA7B242DDEE0}"/>
    <cellStyle name="Comma 45 5" xfId="699" xr:uid="{4B8A3ED4-8FA4-45FF-8FEE-B1502D7FDAB7}"/>
    <cellStyle name="Comma 46" xfId="195" xr:uid="{00000000-0005-0000-0000-0000C2000000}"/>
    <cellStyle name="Comma 46 2" xfId="1015" xr:uid="{90844523-AEBF-4CDB-B1AF-BD7C4E974A4C}"/>
    <cellStyle name="Comma 46 3" xfId="1807" xr:uid="{E48EEEC2-3A19-4A47-8F12-7F5CBD8F19DA}"/>
    <cellStyle name="Comma 46 4" xfId="1634" xr:uid="{2A2A2F4D-8DCA-49B2-A41B-67879A99E005}"/>
    <cellStyle name="Comma 46 5" xfId="700" xr:uid="{DD5E9749-B808-4C00-AC34-188CDBD3141B}"/>
    <cellStyle name="Comma 47" xfId="196" xr:uid="{00000000-0005-0000-0000-0000C3000000}"/>
    <cellStyle name="Comma 47 2" xfId="1016" xr:uid="{86938831-3B5B-4D75-BD56-90C2E986550F}"/>
    <cellStyle name="Comma 47 3" xfId="1806" xr:uid="{98A051BF-E7F7-4752-8D46-16030BF72E55}"/>
    <cellStyle name="Comma 47 4" xfId="1635" xr:uid="{6114566B-4F18-4740-89A1-81306E24EC5A}"/>
    <cellStyle name="Comma 47 5" xfId="701" xr:uid="{BA948D72-2174-47BF-B03E-5B3240C92A0D}"/>
    <cellStyle name="Comma 48" xfId="197" xr:uid="{00000000-0005-0000-0000-0000C4000000}"/>
    <cellStyle name="Comma 48 2" xfId="1017" xr:uid="{74F553AA-A10C-4544-A5F1-97FD155E63D6}"/>
    <cellStyle name="Comma 48 3" xfId="1805" xr:uid="{198FCA6B-866C-4898-BCD9-B49FA0C03CD3}"/>
    <cellStyle name="Comma 48 4" xfId="1636" xr:uid="{0DB37C2C-9E33-4999-BC17-A98A0F5E6E8C}"/>
    <cellStyle name="Comma 48 5" xfId="702" xr:uid="{EE4F0917-5026-43B8-8DFB-E77FAB5DA8DF}"/>
    <cellStyle name="Comma 49" xfId="198" xr:uid="{00000000-0005-0000-0000-0000C5000000}"/>
    <cellStyle name="Comma 49 2" xfId="1018" xr:uid="{F741F363-7990-4565-A527-D93A0A75D1C4}"/>
    <cellStyle name="Comma 49 3" xfId="1804" xr:uid="{547AFF74-6BF6-418C-B6F5-976289822D2F}"/>
    <cellStyle name="Comma 49 4" xfId="1637" xr:uid="{41A9F21A-0456-47F7-9F33-73BCEED0DF21}"/>
    <cellStyle name="Comma 49 5" xfId="703" xr:uid="{F39F10CF-6577-426E-A5C3-02D803042458}"/>
    <cellStyle name="Comma 5" xfId="199" xr:uid="{00000000-0005-0000-0000-0000C6000000}"/>
    <cellStyle name="Comma 5 2" xfId="1019" xr:uid="{A60419CA-EC49-4546-B65F-86562126924D}"/>
    <cellStyle name="Comma 5 3" xfId="1803" xr:uid="{36834BCB-929E-4C0F-8D03-3961773D6B89}"/>
    <cellStyle name="Comma 5 4" xfId="1638" xr:uid="{98DF4AC6-E150-471E-A26A-18ADBD106212}"/>
    <cellStyle name="Comma 5 5" xfId="704" xr:uid="{F08721E7-E2BA-4FBD-B399-6B229A806DBD}"/>
    <cellStyle name="Comma 50" xfId="200" xr:uid="{00000000-0005-0000-0000-0000C7000000}"/>
    <cellStyle name="Comma 50 2" xfId="1020" xr:uid="{3936E3C4-93AF-4128-AF04-56B8890AAEEA}"/>
    <cellStyle name="Comma 50 3" xfId="1802" xr:uid="{73CF1CD3-75D9-41E8-85F0-5945A52EB54E}"/>
    <cellStyle name="Comma 50 4" xfId="1639" xr:uid="{E6ACA027-CFC9-43EF-970B-7D25DF961125}"/>
    <cellStyle name="Comma 50 5" xfId="705" xr:uid="{DFF961B7-8FC3-4E0D-8372-FF8A396E38C7}"/>
    <cellStyle name="Comma 51" xfId="201" xr:uid="{00000000-0005-0000-0000-0000C8000000}"/>
    <cellStyle name="Comma 51 2" xfId="1021" xr:uid="{BF94F738-EC98-403C-81DD-F0A72293558B}"/>
    <cellStyle name="Comma 51 3" xfId="1801" xr:uid="{9C289F1F-83BD-4437-9FDF-45B3FF47B488}"/>
    <cellStyle name="Comma 51 4" xfId="1640" xr:uid="{6272CBB3-74AC-452F-A357-25BF12335918}"/>
    <cellStyle name="Comma 51 5" xfId="706" xr:uid="{5C4DCBA4-10C5-44A8-8FD8-EF4898978612}"/>
    <cellStyle name="Comma 52" xfId="202" xr:uid="{00000000-0005-0000-0000-0000C9000000}"/>
    <cellStyle name="Comma 52 2" xfId="1022" xr:uid="{C5BD0577-6163-479B-B299-892F155408C6}"/>
    <cellStyle name="Comma 52 3" xfId="1800" xr:uid="{CE60F0D6-7C1E-4B63-B8FE-AF995F312D80}"/>
    <cellStyle name="Comma 52 4" xfId="1641" xr:uid="{52A5D9BB-6C4B-4A20-B2A8-0F36EE25F385}"/>
    <cellStyle name="Comma 52 5" xfId="707" xr:uid="{3D0F2F9C-D74E-4FA2-BDE7-22E2413F7200}"/>
    <cellStyle name="Comma 53" xfId="203" xr:uid="{00000000-0005-0000-0000-0000CA000000}"/>
    <cellStyle name="Comma 53 2" xfId="1023" xr:uid="{E36D9423-9132-4705-A5D8-2CCB377CAE74}"/>
    <cellStyle name="Comma 53 3" xfId="1799" xr:uid="{40F7588B-50CD-48DA-B36C-FD09AE110626}"/>
    <cellStyle name="Comma 53 4" xfId="1642" xr:uid="{73B85D67-02D6-4A65-AB33-5BCD93C065D8}"/>
    <cellStyle name="Comma 53 5" xfId="708" xr:uid="{5CCC207E-B1E7-493B-B56A-971D00637BE8}"/>
    <cellStyle name="Comma 54" xfId="204" xr:uid="{00000000-0005-0000-0000-0000CB000000}"/>
    <cellStyle name="Comma 54 2" xfId="1024" xr:uid="{5C2A5A08-4CF8-4FF6-A9CB-8458A5D57D4B}"/>
    <cellStyle name="Comma 54 3" xfId="1798" xr:uid="{DEBF617C-F962-488B-BE38-A8FEC61E7AC4}"/>
    <cellStyle name="Comma 54 4" xfId="1643" xr:uid="{27EF94B3-C98F-430E-973A-AABE5EBA1F8E}"/>
    <cellStyle name="Comma 54 5" xfId="709" xr:uid="{10B698B9-A4BF-4DBA-9BAF-675EA7AA1002}"/>
    <cellStyle name="Comma 55" xfId="205" xr:uid="{00000000-0005-0000-0000-0000CC000000}"/>
    <cellStyle name="Comma 55 2" xfId="1025" xr:uid="{506246F0-65D1-42D0-B99C-CE0D40A616AB}"/>
    <cellStyle name="Comma 55 3" xfId="1797" xr:uid="{CF391AE6-EDCF-4F60-867A-B46744161916}"/>
    <cellStyle name="Comma 55 4" xfId="1644" xr:uid="{82667892-596C-48BC-9C68-469F0FDCC9C1}"/>
    <cellStyle name="Comma 55 5" xfId="710" xr:uid="{F3423050-B431-4C3D-99CA-653EFD3F243A}"/>
    <cellStyle name="Comma 56" xfId="206" xr:uid="{00000000-0005-0000-0000-0000CD000000}"/>
    <cellStyle name="Comma 56 2" xfId="1026" xr:uid="{E8603EB2-54F5-4849-92A9-25EF40F7A1AE}"/>
    <cellStyle name="Comma 56 3" xfId="1796" xr:uid="{28CD8A8C-875C-4604-A772-AB28C38E0178}"/>
    <cellStyle name="Comma 56 4" xfId="1645" xr:uid="{3B304A37-92A2-42F7-BDA5-5D295BBBD20E}"/>
    <cellStyle name="Comma 56 5" xfId="711" xr:uid="{9B51B86A-5A92-48A3-8B92-806ED648111D}"/>
    <cellStyle name="Comma 57" xfId="207" xr:uid="{00000000-0005-0000-0000-0000CE000000}"/>
    <cellStyle name="Comma 57 2" xfId="1027" xr:uid="{EC5B9F7A-0C65-4CB9-B1B7-3BA4B82E0DE9}"/>
    <cellStyle name="Comma 57 3" xfId="1795" xr:uid="{996454AD-FC77-40C2-B75E-C5BE8CAA90B3}"/>
    <cellStyle name="Comma 57 4" xfId="1646" xr:uid="{D5C47C74-7FAD-4D63-B79B-EB19DAB39B53}"/>
    <cellStyle name="Comma 57 5" xfId="712" xr:uid="{418846E1-4A96-4416-BB69-7D356240D6D4}"/>
    <cellStyle name="Comma 58" xfId="208" xr:uid="{00000000-0005-0000-0000-0000CF000000}"/>
    <cellStyle name="Comma 58 2" xfId="1028" xr:uid="{F943C7DC-F925-4A73-855E-FEE98C38B5EF}"/>
    <cellStyle name="Comma 58 3" xfId="1794" xr:uid="{0B9A50CD-80A4-46B5-B6A6-89D3D161526C}"/>
    <cellStyle name="Comma 58 4" xfId="1647" xr:uid="{FE1392F4-BE2F-4E6A-A06C-FD4BFE4EC960}"/>
    <cellStyle name="Comma 58 5" xfId="713" xr:uid="{2E8552DF-AD2B-46A1-9022-987DEAAFE942}"/>
    <cellStyle name="Comma 59" xfId="209" xr:uid="{00000000-0005-0000-0000-0000D0000000}"/>
    <cellStyle name="Comma 59 2" xfId="1029" xr:uid="{E200F0F1-4DFC-4D95-B12A-9F787590816C}"/>
    <cellStyle name="Comma 59 3" xfId="1793" xr:uid="{AA27C8AD-5828-4E31-9B57-CFF21C7DCE09}"/>
    <cellStyle name="Comma 59 4" xfId="1648" xr:uid="{C3721653-0D5C-4AD9-BBC7-939E53E0CB9F}"/>
    <cellStyle name="Comma 59 5" xfId="714" xr:uid="{60149749-F1B9-4D99-B11B-2D7768803C62}"/>
    <cellStyle name="Comma 6" xfId="210" xr:uid="{00000000-0005-0000-0000-0000D1000000}"/>
    <cellStyle name="Comma 6 2" xfId="1030" xr:uid="{0C85CAA2-1561-4FE6-A725-8E422E2F6D53}"/>
    <cellStyle name="Comma 6 3" xfId="1792" xr:uid="{6308114C-8BF7-4BBE-8FED-9D93B10B2282}"/>
    <cellStyle name="Comma 6 4" xfId="1649" xr:uid="{86754772-B653-4A11-A444-EC0C28252FC3}"/>
    <cellStyle name="Comma 6 5" xfId="715" xr:uid="{F28CF1BB-8D3F-4F31-AF1B-28C8AB834269}"/>
    <cellStyle name="Comma 60" xfId="211" xr:uid="{00000000-0005-0000-0000-0000D2000000}"/>
    <cellStyle name="Comma 60 2" xfId="1031" xr:uid="{58463251-0D74-4158-8E34-AC1F5142010D}"/>
    <cellStyle name="Comma 60 3" xfId="1791" xr:uid="{25A28C16-BC6C-4EB6-BB08-BC1430EEC073}"/>
    <cellStyle name="Comma 60 4" xfId="1650" xr:uid="{9103B5EF-385B-456B-83AE-BB372795AEE1}"/>
    <cellStyle name="Comma 60 5" xfId="716" xr:uid="{AA151B48-734B-453E-8D11-8E43C5DACDAD}"/>
    <cellStyle name="Comma 61" xfId="212" xr:uid="{00000000-0005-0000-0000-0000D3000000}"/>
    <cellStyle name="Comma 61 2" xfId="1032" xr:uid="{580B0BA1-F84E-460B-9538-4B617651A4E9}"/>
    <cellStyle name="Comma 61 3" xfId="1790" xr:uid="{3FEB15C6-243B-4D0F-A389-43279036A44B}"/>
    <cellStyle name="Comma 61 4" xfId="1651" xr:uid="{61DCC905-E1DE-4AAB-AD17-22CC3C061F6E}"/>
    <cellStyle name="Comma 61 5" xfId="717" xr:uid="{6EC2FE51-3E54-4FA1-A007-B8E84A12F484}"/>
    <cellStyle name="Comma 62" xfId="213" xr:uid="{00000000-0005-0000-0000-0000D4000000}"/>
    <cellStyle name="Comma 62 2" xfId="1033" xr:uid="{BDAF6C50-BB0A-4B46-AFC9-E1F3298B89D8}"/>
    <cellStyle name="Comma 62 3" xfId="1789" xr:uid="{1D4DD752-C00E-4F81-8CE8-57609FEE5CC5}"/>
    <cellStyle name="Comma 62 4" xfId="1652" xr:uid="{EF951F9A-F1D3-4904-8705-67FA95CA13D2}"/>
    <cellStyle name="Comma 62 5" xfId="718" xr:uid="{D04599C9-D42B-42AC-9D4B-6DC984817EEA}"/>
    <cellStyle name="Comma 63" xfId="214" xr:uid="{00000000-0005-0000-0000-0000D5000000}"/>
    <cellStyle name="Comma 63 2" xfId="1034" xr:uid="{CB3AA224-7C13-4124-8A39-FF9C784D966D}"/>
    <cellStyle name="Comma 63 3" xfId="1788" xr:uid="{4C853EF4-9D91-4A92-B44A-B5A6E325AEF1}"/>
    <cellStyle name="Comma 63 4" xfId="1653" xr:uid="{65DCDFB6-8139-4553-9E4B-1598A783B0D8}"/>
    <cellStyle name="Comma 63 5" xfId="719" xr:uid="{98BA90E2-F521-46B2-939C-5B54CA0F012B}"/>
    <cellStyle name="Comma 64" xfId="215" xr:uid="{00000000-0005-0000-0000-0000D6000000}"/>
    <cellStyle name="Comma 64 2" xfId="1035" xr:uid="{1D3E7B8C-5DD5-402B-AC3F-D01E6B4E8CCB}"/>
    <cellStyle name="Comma 64 3" xfId="1787" xr:uid="{6DD5CEAC-98FF-4AEC-962A-D5D1ECD6ADD6}"/>
    <cellStyle name="Comma 64 4" xfId="1654" xr:uid="{2442F833-8BBC-44C9-995B-A700C91FCF0C}"/>
    <cellStyle name="Comma 64 5" xfId="720" xr:uid="{B997F371-B803-4B42-ABFA-BFCFE0789838}"/>
    <cellStyle name="Comma 65" xfId="216" xr:uid="{00000000-0005-0000-0000-0000D7000000}"/>
    <cellStyle name="Comma 65 2" xfId="1036" xr:uid="{095D1C60-0FD5-48F2-A1CE-47B46309AAAA}"/>
    <cellStyle name="Comma 65 3" xfId="1786" xr:uid="{2B773482-B94C-497A-A2A8-B9767640FCA0}"/>
    <cellStyle name="Comma 65 4" xfId="1655" xr:uid="{765D5E29-8D4A-4C69-8724-539DE21767FA}"/>
    <cellStyle name="Comma 65 5" xfId="721" xr:uid="{469F3DB0-DF19-4C23-AA92-7EBEDCC35C03}"/>
    <cellStyle name="Comma 66" xfId="217" xr:uid="{00000000-0005-0000-0000-0000D8000000}"/>
    <cellStyle name="Comma 66 2" xfId="1037" xr:uid="{998A559D-3E57-49F5-ADB3-9405BA5D4FF2}"/>
    <cellStyle name="Comma 66 3" xfId="1785" xr:uid="{D1CE2F02-73FA-4234-8C22-907A3B340BA3}"/>
    <cellStyle name="Comma 66 4" xfId="1656" xr:uid="{3D8E63AC-C562-4AC0-B89E-4C3369C9FFA8}"/>
    <cellStyle name="Comma 66 5" xfId="722" xr:uid="{CCEF9F92-3ED0-4A64-86B6-D27C20D16DEE}"/>
    <cellStyle name="Comma 67" xfId="218" xr:uid="{00000000-0005-0000-0000-0000D9000000}"/>
    <cellStyle name="Comma 67 2" xfId="1038" xr:uid="{B09E570F-9E2F-435C-A3CB-2EE685F06B46}"/>
    <cellStyle name="Comma 67 3" xfId="1784" xr:uid="{5B9DEDB2-EEBB-4E12-9BD6-7E5C1B905F39}"/>
    <cellStyle name="Comma 67 4" xfId="1657" xr:uid="{DDE320D9-A210-4744-9BCA-7940634AD1BB}"/>
    <cellStyle name="Comma 67 5" xfId="723" xr:uid="{549A9BA2-8AF4-4F6D-A3F6-2B41F192A456}"/>
    <cellStyle name="Comma 68" xfId="219" xr:uid="{00000000-0005-0000-0000-0000DA000000}"/>
    <cellStyle name="Comma 68 2" xfId="1039" xr:uid="{9B06B541-88F5-41C9-B082-3922F2B2EBE8}"/>
    <cellStyle name="Comma 68 3" xfId="1783" xr:uid="{AB25B93D-4E87-47A0-B8C9-F65E859E4023}"/>
    <cellStyle name="Comma 68 4" xfId="1658" xr:uid="{41003B0C-2453-454A-87CB-744FCD63CA06}"/>
    <cellStyle name="Comma 68 5" xfId="724" xr:uid="{351D3525-A87B-45CA-9A82-951CB0BBB759}"/>
    <cellStyle name="Comma 69" xfId="220" xr:uid="{00000000-0005-0000-0000-0000DB000000}"/>
    <cellStyle name="Comma 69 2" xfId="1040" xr:uid="{B306788A-E7CF-47D4-BBBF-39AADA4BBC21}"/>
    <cellStyle name="Comma 69 3" xfId="1782" xr:uid="{AA4D5238-EE90-4606-98E2-EDE100105AE3}"/>
    <cellStyle name="Comma 69 4" xfId="1659" xr:uid="{FE34BF10-389B-427C-8A4E-E550EA6FF29F}"/>
    <cellStyle name="Comma 69 5" xfId="725" xr:uid="{9EB2AAD6-C055-4C54-B655-21B587011E34}"/>
    <cellStyle name="Comma 7" xfId="221" xr:uid="{00000000-0005-0000-0000-0000DC000000}"/>
    <cellStyle name="Comma 7 2" xfId="1041" xr:uid="{21ADB0E7-9F35-49B1-B2E3-D09909C71D28}"/>
    <cellStyle name="Comma 7 3" xfId="1781" xr:uid="{B9C7C79D-28B5-4381-B38A-245C472C0CFF}"/>
    <cellStyle name="Comma 7 4" xfId="1660" xr:uid="{B7C29CE0-16C3-4389-9780-14A31D6F8A1C}"/>
    <cellStyle name="Comma 7 5" xfId="726" xr:uid="{9E9B7BF8-F001-45E0-9197-9EBF5356AAC6}"/>
    <cellStyle name="Comma 70" xfId="222" xr:uid="{00000000-0005-0000-0000-0000DD000000}"/>
    <cellStyle name="Comma 70 2" xfId="1042" xr:uid="{4EAB7A63-03BE-4B15-812F-B1B4C4B9F713}"/>
    <cellStyle name="Comma 70 3" xfId="1780" xr:uid="{C74DB9BC-34B4-4E08-905F-537B336CE77C}"/>
    <cellStyle name="Comma 70 4" xfId="1661" xr:uid="{598D6E2E-8BAE-4E23-99D2-1D9E051FC4CB}"/>
    <cellStyle name="Comma 70 5" xfId="727" xr:uid="{FC6A57DC-92E0-4334-8430-B4F59CE2B7CF}"/>
    <cellStyle name="Comma 71" xfId="223" xr:uid="{00000000-0005-0000-0000-0000DE000000}"/>
    <cellStyle name="Comma 71 2" xfId="1043" xr:uid="{CE68F541-9727-43CF-998B-64444613C0B6}"/>
    <cellStyle name="Comma 71 3" xfId="1779" xr:uid="{DEDA35CA-77FC-4681-A55C-5DABC4757F5B}"/>
    <cellStyle name="Comma 71 4" xfId="1662" xr:uid="{433E06D9-7B35-497D-86BB-6C9D1F26682C}"/>
    <cellStyle name="Comma 71 5" xfId="728" xr:uid="{81A28B7F-C7DD-465F-829E-3863F5478A09}"/>
    <cellStyle name="Comma 72" xfId="224" xr:uid="{00000000-0005-0000-0000-0000DF000000}"/>
    <cellStyle name="Comma 72 2" xfId="1044" xr:uid="{87C04C2F-5B2F-4553-A1EB-862CD8C3A008}"/>
    <cellStyle name="Comma 72 3" xfId="1778" xr:uid="{CF86A289-C3CA-4897-9B8F-FA6CF8301F2C}"/>
    <cellStyle name="Comma 72 4" xfId="1663" xr:uid="{DC430A42-D4E6-495E-A715-264CEACD6089}"/>
    <cellStyle name="Comma 72 5" xfId="729" xr:uid="{8DCA07C4-D9B9-4C69-AD2F-D46FBBEEE046}"/>
    <cellStyle name="Comma 73" xfId="225" xr:uid="{00000000-0005-0000-0000-0000E0000000}"/>
    <cellStyle name="Comma 73 2" xfId="1045" xr:uid="{A45A38A7-5F6F-4EAD-A0B6-C060B3AA4C2F}"/>
    <cellStyle name="Comma 73 3" xfId="1777" xr:uid="{05E6AB13-18D9-4347-A026-2C8A5660C5C9}"/>
    <cellStyle name="Comma 73 4" xfId="1664" xr:uid="{A6EBAB2B-309E-41F3-BBE4-A5752F7EEC5B}"/>
    <cellStyle name="Comma 73 5" xfId="730" xr:uid="{0E69DA76-6688-480D-9E9A-AE5C564FBEA3}"/>
    <cellStyle name="Comma 74" xfId="226" xr:uid="{00000000-0005-0000-0000-0000E1000000}"/>
    <cellStyle name="Comma 74 2" xfId="1046" xr:uid="{6FAC8C52-F227-4726-B4D8-B4B0124B6D72}"/>
    <cellStyle name="Comma 74 3" xfId="1776" xr:uid="{E9D320C5-4FC5-483A-BFD0-3414769594B6}"/>
    <cellStyle name="Comma 74 4" xfId="1665" xr:uid="{CB51ED2B-C4D5-4581-A39F-6738CD1CAD4F}"/>
    <cellStyle name="Comma 74 5" xfId="731" xr:uid="{4CB4041A-1694-4A16-86E6-2879CD203780}"/>
    <cellStyle name="Comma 75" xfId="227" xr:uid="{00000000-0005-0000-0000-0000E2000000}"/>
    <cellStyle name="Comma 75 2" xfId="1047" xr:uid="{16C62EFC-2B01-4B1D-99BD-BB3495AE3A99}"/>
    <cellStyle name="Comma 75 3" xfId="1775" xr:uid="{DE4D3B0B-3D69-4BBD-8A68-9825C355901F}"/>
    <cellStyle name="Comma 75 4" xfId="1666" xr:uid="{69DDBA60-71FF-48DC-83A7-F53AC11DB98A}"/>
    <cellStyle name="Comma 75 5" xfId="732" xr:uid="{C53DCFE4-0EEA-4082-AB7A-915A24E46654}"/>
    <cellStyle name="Comma 76" xfId="228" xr:uid="{00000000-0005-0000-0000-0000E3000000}"/>
    <cellStyle name="Comma 76 2" xfId="1048" xr:uid="{987036D1-C013-4EA2-8C6C-75EC2712C806}"/>
    <cellStyle name="Comma 76 3" xfId="1774" xr:uid="{1ECBDFD9-AC0D-4B8B-BA44-260A0484148D}"/>
    <cellStyle name="Comma 76 4" xfId="1667" xr:uid="{AB9F6229-7DAA-40B5-9C09-8701C5E0DB86}"/>
    <cellStyle name="Comma 76 5" xfId="733" xr:uid="{53717992-93A7-4A4A-BC55-A494051F9015}"/>
    <cellStyle name="Comma 77" xfId="229" xr:uid="{00000000-0005-0000-0000-0000E4000000}"/>
    <cellStyle name="Comma 77 2" xfId="1049" xr:uid="{EABDBF2D-AD92-4A76-8ABB-4EE7FA1F36E1}"/>
    <cellStyle name="Comma 77 3" xfId="1773" xr:uid="{B3E35C13-756E-4189-B0DA-A18CAD080DD8}"/>
    <cellStyle name="Comma 77 4" xfId="1668" xr:uid="{E31C5754-D4C4-4E74-987B-BC76D68897CE}"/>
    <cellStyle name="Comma 77 5" xfId="734" xr:uid="{50E21EB8-583E-4275-9E99-9DA1B8849DBC}"/>
    <cellStyle name="Comma 78" xfId="230" xr:uid="{00000000-0005-0000-0000-0000E5000000}"/>
    <cellStyle name="Comma 78 2" xfId="1050" xr:uid="{CCA15ACA-C836-450D-9188-352E60316CD1}"/>
    <cellStyle name="Comma 78 3" xfId="1772" xr:uid="{8B0A41F0-91C1-481C-94A1-41CB5F6C5A60}"/>
    <cellStyle name="Comma 78 4" xfId="1669" xr:uid="{F6DF8875-3108-4E4C-B1DC-2E7E27B3BB84}"/>
    <cellStyle name="Comma 78 5" xfId="735" xr:uid="{D55531FD-033C-4E16-97A5-149B31222BC3}"/>
    <cellStyle name="Comma 79" xfId="231" xr:uid="{00000000-0005-0000-0000-0000E6000000}"/>
    <cellStyle name="Comma 79 2" xfId="1051" xr:uid="{CCD4D46F-0240-4A94-A27C-34241F6DE4A5}"/>
    <cellStyle name="Comma 79 3" xfId="1771" xr:uid="{E97FD622-5189-497B-B80E-5DA7F3D989F9}"/>
    <cellStyle name="Comma 79 4" xfId="1670" xr:uid="{371E660B-A93A-4DAF-A452-2016E31283DA}"/>
    <cellStyle name="Comma 79 5" xfId="736" xr:uid="{8C986576-CE52-4CB0-80AA-60345477FC94}"/>
    <cellStyle name="Comma 8" xfId="232" xr:uid="{00000000-0005-0000-0000-0000E7000000}"/>
    <cellStyle name="Comma 8 2" xfId="1052" xr:uid="{2FEE828C-01D8-48AE-9954-BF0991B0CC57}"/>
    <cellStyle name="Comma 8 3" xfId="1770" xr:uid="{D1B2A405-DE1E-42A4-98C1-C38428BED051}"/>
    <cellStyle name="Comma 8 4" xfId="1671" xr:uid="{EA6F4B9A-653C-460C-8CCB-81916770FC17}"/>
    <cellStyle name="Comma 8 5" xfId="737" xr:uid="{22546C1A-1734-4B2C-AD15-D79A5C9BBC2F}"/>
    <cellStyle name="Comma 80" xfId="233" xr:uid="{00000000-0005-0000-0000-0000E8000000}"/>
    <cellStyle name="Comma 80 2" xfId="1053" xr:uid="{B3CCC689-8470-4132-A49B-58F853F0073F}"/>
    <cellStyle name="Comma 80 3" xfId="1769" xr:uid="{2A8D040F-9F78-4269-B1B3-24EFBB62B620}"/>
    <cellStyle name="Comma 80 4" xfId="1672" xr:uid="{B0801DF4-31DF-4710-91C2-18ED414B3726}"/>
    <cellStyle name="Comma 80 5" xfId="738" xr:uid="{C7E80C0F-4BCC-4984-AF38-85B2B36D0D37}"/>
    <cellStyle name="Comma 81" xfId="234" xr:uid="{00000000-0005-0000-0000-0000E9000000}"/>
    <cellStyle name="Comma 81 2" xfId="1054" xr:uid="{4A231A36-C553-40F8-A212-D2FF298B75C0}"/>
    <cellStyle name="Comma 81 3" xfId="1768" xr:uid="{5FBDCC68-4235-4991-BE4C-044101B8BF10}"/>
    <cellStyle name="Comma 81 4" xfId="1673" xr:uid="{8A1DEFDD-1A61-4169-A2DE-F5A7C8D91BF6}"/>
    <cellStyle name="Comma 81 5" xfId="739" xr:uid="{B0289373-B8BB-405F-AD01-DB8DFA9EAB62}"/>
    <cellStyle name="Comma 82" xfId="235" xr:uid="{00000000-0005-0000-0000-0000EA000000}"/>
    <cellStyle name="Comma 82 2" xfId="1055" xr:uid="{35416607-5B19-4208-8D2F-874AF0DE2CA7}"/>
    <cellStyle name="Comma 82 3" xfId="1767" xr:uid="{28919C3A-4814-4BB3-B585-13BFBE6CB532}"/>
    <cellStyle name="Comma 82 4" xfId="1674" xr:uid="{F42DDF91-A94C-464D-9BBE-4CDACE0D0261}"/>
    <cellStyle name="Comma 82 5" xfId="740" xr:uid="{298F5D6C-A623-4001-BA92-2F9461903D5C}"/>
    <cellStyle name="Comma 83" xfId="236" xr:uid="{00000000-0005-0000-0000-0000EB000000}"/>
    <cellStyle name="Comma 83 2" xfId="1056" xr:uid="{47EC692D-EBC6-4F1A-B087-CF0F4ECB7022}"/>
    <cellStyle name="Comma 83 3" xfId="1766" xr:uid="{AFE9C381-E3F9-48F5-BAFD-2624EA9750CD}"/>
    <cellStyle name="Comma 83 4" xfId="1675" xr:uid="{25D46CE4-BB43-45E5-B74B-4E51FD4B01FB}"/>
    <cellStyle name="Comma 83 5" xfId="741" xr:uid="{636DE38C-070D-4480-AF3B-5E595181F5AD}"/>
    <cellStyle name="Comma 84" xfId="237" xr:uid="{00000000-0005-0000-0000-0000EC000000}"/>
    <cellStyle name="Comma 84 2" xfId="1057" xr:uid="{2B2EDE0B-2CAE-4BA1-BE2C-542E0A6C1747}"/>
    <cellStyle name="Comma 84 3" xfId="1765" xr:uid="{73EB0CAC-08A4-4443-891B-80827C79BACC}"/>
    <cellStyle name="Comma 84 4" xfId="1676" xr:uid="{90CE6AD8-8242-42B9-98BA-DB69391688E8}"/>
    <cellStyle name="Comma 84 5" xfId="742" xr:uid="{92F35AE3-B044-4697-90E1-2E47442EE817}"/>
    <cellStyle name="Comma 85" xfId="238" xr:uid="{00000000-0005-0000-0000-0000ED000000}"/>
    <cellStyle name="Comma 85 2" xfId="1058" xr:uid="{E648A992-57D3-4267-9099-D3FA2B59317D}"/>
    <cellStyle name="Comma 85 3" xfId="1764" xr:uid="{8F47B704-2E90-4BE6-A063-B3736489FBA8}"/>
    <cellStyle name="Comma 85 4" xfId="1677" xr:uid="{823DC35E-79F2-4875-AAA7-BF5BDC116922}"/>
    <cellStyle name="Comma 85 5" xfId="743" xr:uid="{D5C49913-6C78-4791-9BAB-A508CD9F0385}"/>
    <cellStyle name="Comma 86" xfId="239" xr:uid="{00000000-0005-0000-0000-0000EE000000}"/>
    <cellStyle name="Comma 86 2" xfId="1059" xr:uid="{49DEDC18-8CA3-49EF-9123-DB8D19A32E14}"/>
    <cellStyle name="Comma 86 3" xfId="1763" xr:uid="{1CCB5A5C-FE33-467E-80B9-43505DB98575}"/>
    <cellStyle name="Comma 86 4" xfId="1678" xr:uid="{C4889C50-F834-4CDE-9E7F-9B4635D2B170}"/>
    <cellStyle name="Comma 86 5" xfId="744" xr:uid="{C8B646D8-C7B7-4C7F-9E58-D1B7863D10D0}"/>
    <cellStyle name="Comma 87" xfId="240" xr:uid="{00000000-0005-0000-0000-0000EF000000}"/>
    <cellStyle name="Comma 87 2" xfId="1060" xr:uid="{13CAFD87-5E81-4ACC-BBA8-00FE73A3F62C}"/>
    <cellStyle name="Comma 87 3" xfId="1762" xr:uid="{C47BEFA3-0CBC-4C79-9120-0EE3D396BEDB}"/>
    <cellStyle name="Comma 87 4" xfId="1689" xr:uid="{29DF39FC-6802-4C29-A27A-366781288180}"/>
    <cellStyle name="Comma 87 5" xfId="745" xr:uid="{E0E8C44B-90EA-4F5A-B4C5-6D71A0E51242}"/>
    <cellStyle name="Comma 88" xfId="241" xr:uid="{00000000-0005-0000-0000-0000F0000000}"/>
    <cellStyle name="Comma 88 2" xfId="1061" xr:uid="{86A4B057-6308-420D-B80F-DBE2865812D1}"/>
    <cellStyle name="Comma 88 3" xfId="1761" xr:uid="{9C8DDB22-AE9A-4178-800C-BD4912965446}"/>
    <cellStyle name="Comma 88 4" xfId="1700" xr:uid="{9EAAAD91-331B-47AD-B71D-6BA3F2ABD8CB}"/>
    <cellStyle name="Comma 88 5" xfId="746" xr:uid="{388D470C-BF9A-4863-8DD9-CDAD7E9B0050}"/>
    <cellStyle name="Comma 89" xfId="242" xr:uid="{00000000-0005-0000-0000-0000F1000000}"/>
    <cellStyle name="Comma 89 2" xfId="1062" xr:uid="{2AC061FC-ECB3-4171-954D-C40C5F35248D}"/>
    <cellStyle name="Comma 89 3" xfId="1760" xr:uid="{44150AAA-4D67-42E2-B2BA-8F4BE4129FC3}"/>
    <cellStyle name="Comma 89 4" xfId="1702" xr:uid="{7DA0D9D9-2430-4A56-869B-840732BF117C}"/>
    <cellStyle name="Comma 89 5" xfId="747" xr:uid="{CB382870-8EB4-4C06-9CFB-C84071B4BEF8}"/>
    <cellStyle name="Comma 9" xfId="243" xr:uid="{00000000-0005-0000-0000-0000F2000000}"/>
    <cellStyle name="Comma 9 2" xfId="1063" xr:uid="{A818F4D1-6F74-4EF2-BB45-390538E7C718}"/>
    <cellStyle name="Comma 9 3" xfId="1759" xr:uid="{67B68B1D-4DFF-4E0A-A27D-4CE470E06103}"/>
    <cellStyle name="Comma 9 4" xfId="1703" xr:uid="{265F432C-141F-408E-BD50-C9B3EFB9E55E}"/>
    <cellStyle name="Comma 9 5" xfId="748" xr:uid="{7F925E1E-87CB-4608-9BFF-97753E8202D5}"/>
    <cellStyle name="Comma 90" xfId="244" xr:uid="{00000000-0005-0000-0000-0000F3000000}"/>
    <cellStyle name="Comma 90 2" xfId="1064" xr:uid="{0AFCF384-0DEB-486B-B360-4F77F39F0115}"/>
    <cellStyle name="Comma 90 3" xfId="1758" xr:uid="{1FBF7BD5-9826-4F33-94F7-D61703E39748}"/>
    <cellStyle name="Comma 90 4" xfId="1704" xr:uid="{66EFB5F7-1F11-4B57-A9D2-86B8A30508DF}"/>
    <cellStyle name="Comma 90 5" xfId="749" xr:uid="{3D934705-DE16-4D07-9242-E5D8E3EEEC7B}"/>
    <cellStyle name="Comma 91" xfId="245" xr:uid="{00000000-0005-0000-0000-0000F4000000}"/>
    <cellStyle name="Comma 91 2" xfId="1065" xr:uid="{8E846552-474C-44DF-8EA4-8D58D2C0A1E7}"/>
    <cellStyle name="Comma 91 3" xfId="1757" xr:uid="{57D2EC60-8BAD-4C9F-A3E2-F19023B86BE6}"/>
    <cellStyle name="Comma 91 4" xfId="1705" xr:uid="{2BE825E3-74E4-4E50-B94F-BF60D5FB0317}"/>
    <cellStyle name="Comma 91 5" xfId="750" xr:uid="{CA84F7DE-96A1-498A-8C53-861351424CB7}"/>
    <cellStyle name="Comma 92" xfId="246" xr:uid="{00000000-0005-0000-0000-0000F5000000}"/>
    <cellStyle name="Comma 92 2" xfId="1066" xr:uid="{58783BFB-AF0E-4011-A674-AD01E83460B7}"/>
    <cellStyle name="Comma 92 3" xfId="1756" xr:uid="{250200F4-7D92-4536-AD22-BD38D98D4BF0}"/>
    <cellStyle name="Comma 92 4" xfId="1706" xr:uid="{E34A8A09-035A-4514-95DC-40D380A223E0}"/>
    <cellStyle name="Comma 92 5" xfId="751" xr:uid="{FF9AD145-A3F9-41DF-AEFE-435BB4C1542A}"/>
    <cellStyle name="Comma 93" xfId="247" xr:uid="{00000000-0005-0000-0000-0000F6000000}"/>
    <cellStyle name="Comma 93 2" xfId="1067" xr:uid="{E8203F45-2BF3-433D-A954-F2D3043DDD48}"/>
    <cellStyle name="Comma 93 3" xfId="1707" xr:uid="{14AA2BBA-0AAD-4061-A8F8-69C4633FA3C9}"/>
    <cellStyle name="Comma 94" xfId="248" xr:uid="{00000000-0005-0000-0000-0000F7000000}"/>
    <cellStyle name="Comma 94 2" xfId="1068" xr:uid="{2879D76D-310B-4AB7-B0B3-4C0E6A4639EE}"/>
    <cellStyle name="Comma 94 3" xfId="1708" xr:uid="{5CA2FAD1-3F78-4D69-86E8-C624BB80D3CA}"/>
    <cellStyle name="Comma 95" xfId="249" xr:uid="{00000000-0005-0000-0000-0000F8000000}"/>
    <cellStyle name="Comma 95 2" xfId="1069" xr:uid="{B604105A-7A4A-4B73-AEEC-6A98CB0FE12E}"/>
    <cellStyle name="Comma 95 3" xfId="1709" xr:uid="{B035C239-8C75-418E-9452-E323D166A810}"/>
    <cellStyle name="Comma 96" xfId="250" xr:uid="{00000000-0005-0000-0000-0000F9000000}"/>
    <cellStyle name="Comma 96 2" xfId="1070" xr:uid="{289F9157-444F-4574-8A2C-1F37FC7CCBB1}"/>
    <cellStyle name="Comma 96 3" xfId="1710" xr:uid="{EFA0E239-6ED5-4524-8262-62B5B6ECB984}"/>
    <cellStyle name="Comma 97" xfId="251" xr:uid="{00000000-0005-0000-0000-0000FA000000}"/>
    <cellStyle name="Comma 97 2" xfId="1071" xr:uid="{DC6A2462-E560-4A04-ADFE-7353446BA53F}"/>
    <cellStyle name="Comma 97 3" xfId="1711" xr:uid="{7EBAFD48-F8E6-4B56-AA9F-814BC8F29D9C}"/>
    <cellStyle name="Comma 98" xfId="252" xr:uid="{00000000-0005-0000-0000-0000FB000000}"/>
    <cellStyle name="Comma 98 2" xfId="1072" xr:uid="{09763A4E-0C81-4AAA-8029-09EA4E5974DD}"/>
    <cellStyle name="Comma 98 3" xfId="1712" xr:uid="{4F480325-8932-4CB5-94E0-E999A2DDBDD5}"/>
    <cellStyle name="Comma 99" xfId="253" xr:uid="{00000000-0005-0000-0000-0000FC000000}"/>
    <cellStyle name="Comma 99 2" xfId="1073" xr:uid="{C041A157-1AA6-4DE7-A9F3-CC6A0B52763D}"/>
    <cellStyle name="Comma 99 3" xfId="1713" xr:uid="{0B181A1A-2518-4144-B75C-37985D72CF11}"/>
    <cellStyle name="Currency [0] 2" xfId="254" xr:uid="{00000000-0005-0000-0000-0000FD000000}"/>
    <cellStyle name="Currency [0] 2 2" xfId="1074" xr:uid="{27DCCB6D-966A-42A6-A21D-2BE6CBDAF8F5}"/>
    <cellStyle name="Currency [0] 2 3" xfId="1714" xr:uid="{4764B565-4ABB-4E58-AC65-581684C8EB04}"/>
    <cellStyle name="Currency [0] 3" xfId="255" xr:uid="{00000000-0005-0000-0000-0000FE000000}"/>
    <cellStyle name="Currency [0] 3 2" xfId="1075" xr:uid="{FD08B0C1-2AA0-4CAB-AE66-0E07083AB47E}"/>
    <cellStyle name="Currency [0] 3 3" xfId="1715" xr:uid="{668AAD88-271F-4248-B401-0B25CBB0C9DE}"/>
    <cellStyle name="Currency [0] 4" xfId="256" xr:uid="{00000000-0005-0000-0000-0000FF000000}"/>
    <cellStyle name="Currency [0] 4 2" xfId="1076" xr:uid="{23370273-EE59-41EE-A3BC-77A5DE57F8D4}"/>
    <cellStyle name="Currency [0] 4 3" xfId="1746" xr:uid="{9AFD89CA-7F1B-438B-A4C0-1C6BE02905F2}"/>
    <cellStyle name="Currency [0] 4 4" xfId="1716" xr:uid="{C7982D07-CFB9-4F59-837D-411A9A8E8D1A}"/>
    <cellStyle name="Currency [0] 4 5" xfId="752" xr:uid="{8DEFA117-3971-4E1E-9780-7B32F5308F1B}"/>
    <cellStyle name="Currency [0] 5" xfId="257" xr:uid="{00000000-0005-0000-0000-000000010000}"/>
    <cellStyle name="Currency [0] 5 2" xfId="1077" xr:uid="{673F1C2C-046F-4EC5-9F1F-DF5313124DBD}"/>
    <cellStyle name="Currency [0] 5 3" xfId="1717" xr:uid="{E5A47443-A10B-4DD2-BD9E-BF9266160E24}"/>
    <cellStyle name="Currency 10" xfId="258" xr:uid="{00000000-0005-0000-0000-000001010000}"/>
    <cellStyle name="Currency 10 2" xfId="1078" xr:uid="{C9EBF504-D7BA-481E-A25A-E6754AAA528C}"/>
    <cellStyle name="Currency 10 3" xfId="1718" xr:uid="{88C2CEF0-2A98-40E0-9962-2D0FB552F11F}"/>
    <cellStyle name="Currency 100" xfId="259" xr:uid="{00000000-0005-0000-0000-000002010000}"/>
    <cellStyle name="Currency 100 2" xfId="1079" xr:uid="{17C0742D-5213-4194-90FE-99083094C9EA}"/>
    <cellStyle name="Currency 100 3" xfId="1743" xr:uid="{B13C4C3D-AC7D-41B9-9E83-653429405FD1}"/>
    <cellStyle name="Currency 100 4" xfId="1719" xr:uid="{D9D0C244-D542-494C-A175-FEB770B2C820}"/>
    <cellStyle name="Currency 100 5" xfId="753" xr:uid="{E7DCBD68-CA0F-4A1D-9EC7-9E3CB8307127}"/>
    <cellStyle name="Currency 101" xfId="260" xr:uid="{00000000-0005-0000-0000-000003010000}"/>
    <cellStyle name="Currency 101 2" xfId="1080" xr:uid="{26704743-FB30-4B7F-8CD4-C10905F2B5F0}"/>
    <cellStyle name="Currency 101 3" xfId="1742" xr:uid="{981E162A-05E0-48F7-8056-4D4909649198}"/>
    <cellStyle name="Currency 101 4" xfId="1720" xr:uid="{B793D956-0F4D-4D51-B31F-25FB0E2DC517}"/>
    <cellStyle name="Currency 101 5" xfId="754" xr:uid="{90480B25-4D4D-4F1D-80B2-6AED0453505D}"/>
    <cellStyle name="Currency 102" xfId="261" xr:uid="{00000000-0005-0000-0000-000004010000}"/>
    <cellStyle name="Currency 102 2" xfId="1081" xr:uid="{8743798B-CF3D-48AF-9397-0FE55167B4DE}"/>
    <cellStyle name="Currency 102 3" xfId="1741" xr:uid="{B2546BCC-9650-45CB-B1C8-1ADB4E75346F}"/>
    <cellStyle name="Currency 102 4" xfId="1721" xr:uid="{EEC76279-9BB8-4779-BD94-F9C403417CEA}"/>
    <cellStyle name="Currency 102 5" xfId="755" xr:uid="{F05D7B75-2F91-49A2-9DCB-A342EC65C4F2}"/>
    <cellStyle name="Currency 103" xfId="262" xr:uid="{00000000-0005-0000-0000-000005010000}"/>
    <cellStyle name="Currency 103 2" xfId="1082" xr:uid="{18774B25-C5B6-4BA0-AFBA-DC5A93160E08}"/>
    <cellStyle name="Currency 103 3" xfId="1740" xr:uid="{CA0903F0-84DC-4226-B569-7D58C13C900A}"/>
    <cellStyle name="Currency 103 4" xfId="1722" xr:uid="{501FE669-2816-4FB1-8C68-B231CA840380}"/>
    <cellStyle name="Currency 103 5" xfId="756" xr:uid="{6592838A-329B-420F-9949-17F2707CEE67}"/>
    <cellStyle name="Currency 104" xfId="263" xr:uid="{00000000-0005-0000-0000-000006010000}"/>
    <cellStyle name="Currency 104 2" xfId="1083" xr:uid="{D625C5B7-19E0-4888-9A18-6A5D61FC2140}"/>
    <cellStyle name="Currency 104 3" xfId="1739" xr:uid="{E2A0AB60-DF84-4E69-800D-77504FAC59DB}"/>
    <cellStyle name="Currency 104 4" xfId="1723" xr:uid="{629C7E7F-4273-4391-B535-FA2789165BF5}"/>
    <cellStyle name="Currency 104 5" xfId="757" xr:uid="{CEBB9318-8D3E-411B-B206-620613C3FBC7}"/>
    <cellStyle name="Currency 105" xfId="264" xr:uid="{00000000-0005-0000-0000-000007010000}"/>
    <cellStyle name="Currency 105 2" xfId="1084" xr:uid="{DA692802-E571-4E01-B66B-B8D4E2B636B5}"/>
    <cellStyle name="Currency 105 3" xfId="1738" xr:uid="{64CF8501-1127-4F3D-9C13-9FFB56547F0B}"/>
    <cellStyle name="Currency 105 4" xfId="1724" xr:uid="{F2D783F8-2006-4280-BA14-CDF13D4EFB0A}"/>
    <cellStyle name="Currency 105 5" xfId="758" xr:uid="{335B1540-087E-4A78-8C36-0FC647F9B69C}"/>
    <cellStyle name="Currency 106" xfId="265" xr:uid="{00000000-0005-0000-0000-000008010000}"/>
    <cellStyle name="Currency 106 2" xfId="1085" xr:uid="{A28D894C-5F19-44E4-A263-D8DE4B2CFF64}"/>
    <cellStyle name="Currency 106 3" xfId="1737" xr:uid="{80C358F1-8D09-4661-AE39-55D7D7D17C2C}"/>
    <cellStyle name="Currency 106 4" xfId="1725" xr:uid="{FEC8AE8A-D2B3-47EB-A211-7DF318091864}"/>
    <cellStyle name="Currency 106 5" xfId="759" xr:uid="{76D8259E-7D22-4CA0-98FC-409852114D42}"/>
    <cellStyle name="Currency 107" xfId="266" xr:uid="{00000000-0005-0000-0000-000009010000}"/>
    <cellStyle name="Currency 107 2" xfId="1086" xr:uid="{9AE546EA-332B-4806-ABF0-E4730D320D26}"/>
    <cellStyle name="Currency 107 3" xfId="1736" xr:uid="{2A8551B5-9216-4C73-B6D8-A29AB202E75F}"/>
    <cellStyle name="Currency 107 4" xfId="1726" xr:uid="{A35CE91E-4E0A-475A-A29D-6D3ADAF402BA}"/>
    <cellStyle name="Currency 107 5" xfId="760" xr:uid="{2F9A4F46-9F7C-4E47-9A46-0DC578CE7A37}"/>
    <cellStyle name="Currency 108" xfId="267" xr:uid="{00000000-0005-0000-0000-00000A010000}"/>
    <cellStyle name="Currency 108 2" xfId="1087" xr:uid="{D8D95836-9DFC-4FF8-81BB-CDE242EF70BD}"/>
    <cellStyle name="Currency 108 3" xfId="1735" xr:uid="{087D319C-32C1-4135-8132-0364F45C086C}"/>
    <cellStyle name="Currency 108 4" xfId="1733" xr:uid="{BD994AB5-96AA-4BBF-A0F7-0570E53858D7}"/>
    <cellStyle name="Currency 108 5" xfId="761" xr:uid="{AAA634D7-009B-40F2-B3EC-C8376568334B}"/>
    <cellStyle name="Currency 109" xfId="268" xr:uid="{00000000-0005-0000-0000-00000B010000}"/>
    <cellStyle name="Currency 109 2" xfId="1088" xr:uid="{136A68A5-AFA8-4EBF-9971-D01FBAD7244D}"/>
    <cellStyle name="Currency 109 3" xfId="1734" xr:uid="{39DCA657-0AA1-425A-A3F6-70C7FB16202E}"/>
    <cellStyle name="Currency 109 4" xfId="1744" xr:uid="{66957BED-08B4-4079-9B04-914348C1E886}"/>
    <cellStyle name="Currency 109 5" xfId="762" xr:uid="{E98D0B47-CED7-45AA-9778-EEF63CF476A4}"/>
    <cellStyle name="Currency 11" xfId="269" xr:uid="{00000000-0005-0000-0000-00000C010000}"/>
    <cellStyle name="Currency 11 2" xfId="1089" xr:uid="{C964B4C0-2C8B-41CA-B4D7-62CFF16277C9}"/>
    <cellStyle name="Currency 11 3" xfId="1745" xr:uid="{02B06078-6D84-4523-A458-8096EEB242A4}"/>
    <cellStyle name="Currency 110" xfId="270" xr:uid="{00000000-0005-0000-0000-00000D010000}"/>
    <cellStyle name="Currency 110 2" xfId="1090" xr:uid="{46E39143-8A9E-4820-83D4-7A383DFEA4DB}"/>
    <cellStyle name="Currency 110 3" xfId="1732" xr:uid="{BD216413-0C0A-43F6-B013-5EEE7BAB5547}"/>
    <cellStyle name="Currency 110 4" xfId="1747" xr:uid="{250A0DC5-36AE-4C3C-A539-A26516ACF181}"/>
    <cellStyle name="Currency 110 5" xfId="763" xr:uid="{C11205AC-313F-47AE-B9E0-54AB6A6111C3}"/>
    <cellStyle name="Currency 111" xfId="271" xr:uid="{00000000-0005-0000-0000-00000E010000}"/>
    <cellStyle name="Currency 111 2" xfId="1091" xr:uid="{A15BFBC7-3592-4470-A542-BCD401FE0A08}"/>
    <cellStyle name="Currency 111 3" xfId="1731" xr:uid="{5A6154DC-701F-49AB-9863-E007D6B096F7}"/>
    <cellStyle name="Currency 111 4" xfId="1748" xr:uid="{A7AC7D96-DEB3-451B-9FE3-AB4032651377}"/>
    <cellStyle name="Currency 111 5" xfId="764" xr:uid="{81AD8EB5-F2DC-4428-A31C-3F41FC60D0D6}"/>
    <cellStyle name="Currency 112" xfId="272" xr:uid="{00000000-0005-0000-0000-00000F010000}"/>
    <cellStyle name="Currency 112 2" xfId="1092" xr:uid="{F6B5478D-CCB0-45A7-B5DF-993ECEBCE505}"/>
    <cellStyle name="Currency 112 3" xfId="1730" xr:uid="{605E782C-27E7-4545-85C8-7D7B3715347A}"/>
    <cellStyle name="Currency 112 4" xfId="1749" xr:uid="{F4D96E88-BC13-47F1-91C3-DD8939BFBEE2}"/>
    <cellStyle name="Currency 112 5" xfId="765" xr:uid="{983893D3-A236-4E25-9D03-0A62B252688E}"/>
    <cellStyle name="Currency 113" xfId="273" xr:uid="{00000000-0005-0000-0000-000010010000}"/>
    <cellStyle name="Currency 113 2" xfId="1093" xr:uid="{061075E8-FA36-4501-8429-6F8D712CD2D5}"/>
    <cellStyle name="Currency 113 3" xfId="1729" xr:uid="{8E28C2CF-9C12-422E-8B07-D7B0AA4457F6}"/>
    <cellStyle name="Currency 113 4" xfId="1750" xr:uid="{32251CD5-132A-4C57-AABF-DE6DD173702F}"/>
    <cellStyle name="Currency 113 5" xfId="766" xr:uid="{1ED1292F-2960-4766-8E70-2D55DC60C534}"/>
    <cellStyle name="Currency 114" xfId="274" xr:uid="{00000000-0005-0000-0000-000011010000}"/>
    <cellStyle name="Currency 114 2" xfId="1094" xr:uid="{9668E39B-9CC8-436A-ADC9-808A40A22ACC}"/>
    <cellStyle name="Currency 114 3" xfId="1728" xr:uid="{8B5D6F13-992A-4FC2-A955-744FF173F31B}"/>
    <cellStyle name="Currency 114 4" xfId="1751" xr:uid="{E80629FA-CAFD-40C8-B6B3-24B81091815E}"/>
    <cellStyle name="Currency 114 5" xfId="767" xr:uid="{080E77E6-69D2-456C-B2F5-F6869709CDDB}"/>
    <cellStyle name="Currency 115" xfId="275" xr:uid="{00000000-0005-0000-0000-000012010000}"/>
    <cellStyle name="Currency 115 2" xfId="1095" xr:uid="{94FEAE18-AD93-4F8C-989C-72349F8CD620}"/>
    <cellStyle name="Currency 115 3" xfId="1727" xr:uid="{117C7272-81FC-4FD2-BCAC-3F43A1C758E8}"/>
    <cellStyle name="Currency 115 4" xfId="1752" xr:uid="{FB92EA99-958F-47E8-BCBC-D856B88F255A}"/>
    <cellStyle name="Currency 115 5" xfId="768" xr:uid="{01A4DDE4-033A-4604-95C7-244BFE12B505}"/>
    <cellStyle name="Currency 116" xfId="276" xr:uid="{00000000-0005-0000-0000-000013010000}"/>
    <cellStyle name="Currency 116 2" xfId="1096" xr:uid="{9F3614B5-5DA5-447F-AEE3-00947E5DD3AA}"/>
    <cellStyle name="Currency 116 3" xfId="1753" xr:uid="{60FBCC12-1B96-4264-9F5F-3955D651B799}"/>
    <cellStyle name="Currency 117" xfId="277" xr:uid="{00000000-0005-0000-0000-000014010000}"/>
    <cellStyle name="Currency 117 2" xfId="1097" xr:uid="{FD29F0A4-7496-4C82-A348-5B58A1EB8C39}"/>
    <cellStyle name="Currency 117 3" xfId="1754" xr:uid="{79040732-76E4-481E-AF4F-0D63C13BFC02}"/>
    <cellStyle name="Currency 118" xfId="278" xr:uid="{00000000-0005-0000-0000-000015010000}"/>
    <cellStyle name="Currency 118 2" xfId="1098" xr:uid="{42BD9B1D-A637-4A6A-8F63-EAAD81B85924}"/>
    <cellStyle name="Currency 118 3" xfId="1755" xr:uid="{C7C2FAC3-DF0F-4B21-9F73-D5D93A8716CE}"/>
    <cellStyle name="Currency 119" xfId="279" xr:uid="{00000000-0005-0000-0000-000016010000}"/>
    <cellStyle name="Currency 119 2" xfId="1099" xr:uid="{69E49674-227F-4AB1-B8BD-A9F44F7F4AFE}"/>
    <cellStyle name="Currency 119 3" xfId="1833" xr:uid="{408ACB72-76F5-426A-8FC5-141AD8D58D0C}"/>
    <cellStyle name="Currency 12" xfId="280" xr:uid="{00000000-0005-0000-0000-000017010000}"/>
    <cellStyle name="Currency 12 2" xfId="1100" xr:uid="{5F9CEB8F-A490-45DF-BFCA-0681CF50CB5A}"/>
    <cellStyle name="Currency 12 3" xfId="1834" xr:uid="{AE7D6177-BE3F-4B02-84BD-1D9BFE83B3CC}"/>
    <cellStyle name="Currency 120" xfId="281" xr:uid="{00000000-0005-0000-0000-000018010000}"/>
    <cellStyle name="Currency 120 2" xfId="1101" xr:uid="{BEF75119-E110-4AE7-822A-519A10794751}"/>
    <cellStyle name="Currency 120 3" xfId="1835" xr:uid="{A393FB05-A43F-4D2B-BCA4-1F734921A32A}"/>
    <cellStyle name="Currency 121" xfId="282" xr:uid="{00000000-0005-0000-0000-000019010000}"/>
    <cellStyle name="Currency 121 2" xfId="1102" xr:uid="{BBDC3295-F6C9-421D-B303-AF083C3440B8}"/>
    <cellStyle name="Currency 121 3" xfId="1836" xr:uid="{17D23EBB-B2A7-455E-96A7-C99CEBF12C8B}"/>
    <cellStyle name="Currency 122" xfId="283" xr:uid="{00000000-0005-0000-0000-00001A010000}"/>
    <cellStyle name="Currency 122 2" xfId="1103" xr:uid="{59CC0064-973F-42CC-BF51-18B07BE5D0F7}"/>
    <cellStyle name="Currency 122 3" xfId="1838" xr:uid="{FF131EAB-6B05-45B5-92ED-D0599A6133C3}"/>
    <cellStyle name="Currency 123" xfId="284" xr:uid="{00000000-0005-0000-0000-00001B010000}"/>
    <cellStyle name="Currency 123 2" xfId="1104" xr:uid="{12460AE5-66A5-4287-BCEB-BD48A7C3EDFE}"/>
    <cellStyle name="Currency 123 3" xfId="1839" xr:uid="{5E15A7C5-15E1-492C-A7A9-93FBCC361035}"/>
    <cellStyle name="Currency 124" xfId="285" xr:uid="{00000000-0005-0000-0000-00001C010000}"/>
    <cellStyle name="Currency 124 2" xfId="1105" xr:uid="{45A99749-1923-47F8-BDD0-6161C1C0E7F6}"/>
    <cellStyle name="Currency 124 3" xfId="1840" xr:uid="{EE66C9FB-09D9-48A2-A13A-D7F4D5A32AE7}"/>
    <cellStyle name="Currency 125" xfId="286" xr:uid="{00000000-0005-0000-0000-00001D010000}"/>
    <cellStyle name="Currency 125 2" xfId="1106" xr:uid="{52B595A0-9BC1-4296-9F34-C1279060D984}"/>
    <cellStyle name="Currency 125 3" xfId="1841" xr:uid="{638B98B4-73E3-43B7-9634-9DC6FE3B3600}"/>
    <cellStyle name="Currency 126" xfId="287" xr:uid="{00000000-0005-0000-0000-00001E010000}"/>
    <cellStyle name="Currency 126 2" xfId="1107" xr:uid="{C1D133AB-C11E-488A-94CF-E77446A9AEB2}"/>
    <cellStyle name="Currency 126 3" xfId="1842" xr:uid="{E64E4D8E-D1D4-44F0-9C47-2ADD27ED64E6}"/>
    <cellStyle name="Currency 127" xfId="288" xr:uid="{00000000-0005-0000-0000-00001F010000}"/>
    <cellStyle name="Currency 127 2" xfId="1108" xr:uid="{660A1F21-616F-4634-A93B-FA7AC84474D2}"/>
    <cellStyle name="Currency 127 3" xfId="1843" xr:uid="{8E751CE3-FC1C-4122-8975-D0796D1C3513}"/>
    <cellStyle name="Currency 128" xfId="289" xr:uid="{00000000-0005-0000-0000-000020010000}"/>
    <cellStyle name="Currency 128 2" xfId="1109" xr:uid="{6829DE95-C1F6-4B0C-B27E-57C168709AEE}"/>
    <cellStyle name="Currency 128 3" xfId="1844" xr:uid="{2AB105C0-E478-4F38-9C61-FF0E6D4C2565}"/>
    <cellStyle name="Currency 129" xfId="290" xr:uid="{00000000-0005-0000-0000-000021010000}"/>
    <cellStyle name="Currency 129 2" xfId="1110" xr:uid="{21AC30F1-F649-45EE-A5D6-D61AB3B51388}"/>
    <cellStyle name="Currency 129 3" xfId="1845" xr:uid="{9F488BF7-EDE6-47AC-8716-6EE03A6B6D2F}"/>
    <cellStyle name="Currency 13" xfId="291" xr:uid="{00000000-0005-0000-0000-000022010000}"/>
    <cellStyle name="Currency 13 2" xfId="1111" xr:uid="{C937095E-A085-4B0B-A8D6-713B11845F15}"/>
    <cellStyle name="Currency 13 3" xfId="1846" xr:uid="{63A02336-5393-49A9-9EAD-CBD86E2A35B5}"/>
    <cellStyle name="Currency 130" xfId="292" xr:uid="{00000000-0005-0000-0000-000023010000}"/>
    <cellStyle name="Currency 130 2" xfId="1112" xr:uid="{FFAE79FE-FFBA-40A6-B54D-1CC53B1E5833}"/>
    <cellStyle name="Currency 130 3" xfId="1847" xr:uid="{F19FCBB2-7DEA-4D21-B289-20A0DA0C8995}"/>
    <cellStyle name="Currency 131" xfId="293" xr:uid="{00000000-0005-0000-0000-000024010000}"/>
    <cellStyle name="Currency 131 2" xfId="1113" xr:uid="{92A0B041-427E-4AEF-B051-50C89262F155}"/>
    <cellStyle name="Currency 131 3" xfId="1849" xr:uid="{B0496E03-98E8-4A34-9C4B-35C5638069DD}"/>
    <cellStyle name="Currency 132" xfId="294" xr:uid="{00000000-0005-0000-0000-000025010000}"/>
    <cellStyle name="Currency 132 2" xfId="1114" xr:uid="{1EF342F6-B30E-4514-8864-6CF400A5008E}"/>
    <cellStyle name="Currency 132 3" xfId="1850" xr:uid="{892BD4B0-7FC9-4379-915E-A8DB2A03BA1C}"/>
    <cellStyle name="Currency 133" xfId="295" xr:uid="{00000000-0005-0000-0000-000026010000}"/>
    <cellStyle name="Currency 133 2" xfId="1115" xr:uid="{6C27B9CB-6FF7-4640-AD6F-C141173FE83F}"/>
    <cellStyle name="Currency 133 3" xfId="1851" xr:uid="{E4AF7E5F-C78F-41B5-A2F6-DF0444645B59}"/>
    <cellStyle name="Currency 134" xfId="296" xr:uid="{00000000-0005-0000-0000-000027010000}"/>
    <cellStyle name="Currency 134 2" xfId="1116" xr:uid="{53DC0C83-7CAE-4140-8F99-CEBCC91770E7}"/>
    <cellStyle name="Currency 134 3" xfId="1852" xr:uid="{5B63AD1D-5A1D-4653-89FF-AA30EA579B76}"/>
    <cellStyle name="Currency 135" xfId="297" xr:uid="{00000000-0005-0000-0000-000028010000}"/>
    <cellStyle name="Currency 135 2" xfId="1117" xr:uid="{C2D8CBD3-DAA3-4DCC-B241-2301394B8248}"/>
    <cellStyle name="Currency 135 3" xfId="1853" xr:uid="{5BCDDFBD-3173-4861-9160-ED1ACF123D19}"/>
    <cellStyle name="Currency 136" xfId="298" xr:uid="{00000000-0005-0000-0000-000029010000}"/>
    <cellStyle name="Currency 136 2" xfId="1118" xr:uid="{50F307C5-556B-474E-BAA1-23F21D796CEC}"/>
    <cellStyle name="Currency 136 3" xfId="1854" xr:uid="{5FE8ED5E-A182-4535-A3BD-D3B0E8683B22}"/>
    <cellStyle name="Currency 137" xfId="299" xr:uid="{00000000-0005-0000-0000-00002A010000}"/>
    <cellStyle name="Currency 137 2" xfId="1119" xr:uid="{1D2E20EF-2D78-4953-B1A6-001F3E1DE89F}"/>
    <cellStyle name="Currency 137 3" xfId="1855" xr:uid="{66B06910-998D-4456-B75F-649C9B9875F0}"/>
    <cellStyle name="Currency 138" xfId="300" xr:uid="{00000000-0005-0000-0000-00002B010000}"/>
    <cellStyle name="Currency 138 2" xfId="1120" xr:uid="{A209D94C-7D07-4194-A384-9AC3DFB6FCD0}"/>
    <cellStyle name="Currency 138 3" xfId="1904" xr:uid="{1F2CD7FB-5C26-4FAD-9C92-3702A833A398}"/>
    <cellStyle name="Currency 139" xfId="301" xr:uid="{00000000-0005-0000-0000-00002C010000}"/>
    <cellStyle name="Currency 139 2" xfId="1121" xr:uid="{86D85FE9-62A8-4BBC-80C3-8813C43DF52F}"/>
    <cellStyle name="Currency 139 3" xfId="1701" xr:uid="{D642D8D7-62E7-47A2-8713-BD4CDEA18267}"/>
    <cellStyle name="Currency 139 4" xfId="1905" xr:uid="{DE8CFCC4-7F44-4386-A1F8-35B376374CAE}"/>
    <cellStyle name="Currency 139 5" xfId="769" xr:uid="{6A37C92B-7917-4351-BEAD-83369B7C3163}"/>
    <cellStyle name="Currency 14" xfId="302" xr:uid="{00000000-0005-0000-0000-00002D010000}"/>
    <cellStyle name="Currency 14 2" xfId="1122" xr:uid="{0EBD20FB-F157-47CA-A91A-99C85542D520}"/>
    <cellStyle name="Currency 14 3" xfId="1906" xr:uid="{812842FA-6DEA-40BE-94A0-93A3E2BEF775}"/>
    <cellStyle name="Currency 140" xfId="303" xr:uid="{00000000-0005-0000-0000-00002E010000}"/>
    <cellStyle name="Currency 140 2" xfId="1123" xr:uid="{E656279A-156E-4237-8B1B-DE6DE9299777}"/>
    <cellStyle name="Currency 140 3" xfId="1699" xr:uid="{3289FDD5-E76B-40E1-9BE3-8CF5E503880E}"/>
    <cellStyle name="Currency 140 4" xfId="1907" xr:uid="{96A488C1-9888-44EE-909A-264E70725611}"/>
    <cellStyle name="Currency 140 5" xfId="770" xr:uid="{AE88D90C-25DC-4140-BCF4-C33ED2320FD2}"/>
    <cellStyle name="Currency 141" xfId="304" xr:uid="{00000000-0005-0000-0000-00002F010000}"/>
    <cellStyle name="Currency 141 2" xfId="1124" xr:uid="{27407E69-629E-49E1-B9F2-696D79C3D93C}"/>
    <cellStyle name="Currency 141 3" xfId="1698" xr:uid="{339B3E23-86CC-4A41-AB9C-0B8A971E49A2}"/>
    <cellStyle name="Currency 141 4" xfId="1908" xr:uid="{6FC0CC45-6710-4EB8-A19D-B7FC49979E5D}"/>
    <cellStyle name="Currency 141 5" xfId="771" xr:uid="{720B888E-0193-4A55-B5E3-4A5CC9387E2B}"/>
    <cellStyle name="Currency 142" xfId="305" xr:uid="{00000000-0005-0000-0000-000030010000}"/>
    <cellStyle name="Currency 142 2" xfId="1125" xr:uid="{8D87C630-6922-4A86-907E-9A5B46941209}"/>
    <cellStyle name="Currency 142 3" xfId="1697" xr:uid="{BCF91E9B-5712-4A16-9461-39DA7B98DB4D}"/>
    <cellStyle name="Currency 142 4" xfId="1909" xr:uid="{2C88AEEC-E397-4EC2-97C7-2AB004E35561}"/>
    <cellStyle name="Currency 142 5" xfId="772" xr:uid="{56DC1A4F-257A-4A65-94A4-A1A56C38DDC7}"/>
    <cellStyle name="Currency 143" xfId="306" xr:uid="{00000000-0005-0000-0000-000031010000}"/>
    <cellStyle name="Currency 143 2" xfId="1126" xr:uid="{5251CC5A-AB39-4A63-8328-B9C1B0EAE435}"/>
    <cellStyle name="Currency 143 3" xfId="1696" xr:uid="{18AF616B-ABD1-48EC-8C61-FA6A471466AF}"/>
    <cellStyle name="Currency 143 4" xfId="1910" xr:uid="{1EE818D4-21AC-45BC-A544-DD33DE7285E3}"/>
    <cellStyle name="Currency 143 5" xfId="773" xr:uid="{81EEE84A-310D-4896-9092-6C632D4F9B94}"/>
    <cellStyle name="Currency 144" xfId="307" xr:uid="{00000000-0005-0000-0000-000032010000}"/>
    <cellStyle name="Currency 144 2" xfId="1127" xr:uid="{DAA734EA-203A-416B-BAAE-918DE52152F6}"/>
    <cellStyle name="Currency 144 3" xfId="1695" xr:uid="{2E3E453A-BFA7-4A0A-95D8-76907E60FFEB}"/>
    <cellStyle name="Currency 144 4" xfId="1911" xr:uid="{2F6C77DF-4B3F-4626-9D73-F71F53966464}"/>
    <cellStyle name="Currency 144 5" xfId="774" xr:uid="{16192DA2-7CCC-44EF-B69D-CF0175ED18BE}"/>
    <cellStyle name="Currency 145" xfId="308" xr:uid="{00000000-0005-0000-0000-000033010000}"/>
    <cellStyle name="Currency 145 2" xfId="1128" xr:uid="{0E3B4921-3B19-470F-A13B-17ADF1FFA8A6}"/>
    <cellStyle name="Currency 145 3" xfId="1694" xr:uid="{58922366-A021-44EC-824F-69DA97993F99}"/>
    <cellStyle name="Currency 145 4" xfId="1912" xr:uid="{A7CF428B-8040-4AB1-9812-3ED10666E603}"/>
    <cellStyle name="Currency 145 5" xfId="775" xr:uid="{9526E2E5-B2B9-4C19-8A60-E3E2C2C6F4A0}"/>
    <cellStyle name="Currency 146" xfId="309" xr:uid="{00000000-0005-0000-0000-000034010000}"/>
    <cellStyle name="Currency 146 2" xfId="1129" xr:uid="{F4939DDA-B0FA-4CD0-BBA5-5FE338CBAD4C}"/>
    <cellStyle name="Currency 146 3" xfId="1693" xr:uid="{DB46F087-190A-4DC0-80E9-9E129C0407DA}"/>
    <cellStyle name="Currency 146 4" xfId="1913" xr:uid="{24B9E45E-C0DD-4D7C-8542-A32E2DBA3B0B}"/>
    <cellStyle name="Currency 146 5" xfId="776" xr:uid="{1D459810-B713-4704-9E3F-81971333E6AA}"/>
    <cellStyle name="Currency 147" xfId="310" xr:uid="{00000000-0005-0000-0000-000035010000}"/>
    <cellStyle name="Currency 147 2" xfId="1130" xr:uid="{2D0F7D2B-2A35-45D7-8545-868EC5A26E9C}"/>
    <cellStyle name="Currency 147 3" xfId="1692" xr:uid="{96E77261-34C6-4BEA-BE2A-DB0353C6857C}"/>
    <cellStyle name="Currency 147 4" xfId="1915" xr:uid="{AD6A3C41-91B7-4F07-B004-61E0D024873A}"/>
    <cellStyle name="Currency 147 5" xfId="777" xr:uid="{98681EC1-BA0B-4C43-8259-52BE8EC10AFB}"/>
    <cellStyle name="Currency 148" xfId="311" xr:uid="{00000000-0005-0000-0000-000036010000}"/>
    <cellStyle name="Currency 148 2" xfId="1131" xr:uid="{E76832FF-B222-48FB-9E8C-0228C4FAC6C2}"/>
    <cellStyle name="Currency 148 3" xfId="1691" xr:uid="{A77ED926-14E2-4282-90BF-DDC70AA3D490}"/>
    <cellStyle name="Currency 148 4" xfId="1916" xr:uid="{F2C1D047-3103-431F-8D21-9AD244D2D720}"/>
    <cellStyle name="Currency 148 5" xfId="778" xr:uid="{8F440B1D-2B17-434A-939D-A186256B8BC5}"/>
    <cellStyle name="Currency 149" xfId="312" xr:uid="{00000000-0005-0000-0000-000037010000}"/>
    <cellStyle name="Currency 149 2" xfId="1132" xr:uid="{BABD2CAA-15EC-4A81-A0AF-3638F975EFBB}"/>
    <cellStyle name="Currency 149 3" xfId="1690" xr:uid="{19745867-EB80-45C2-BCDC-0D89AA2E06A9}"/>
    <cellStyle name="Currency 149 4" xfId="1917" xr:uid="{48973013-50BC-4071-A56A-1A0E04826727}"/>
    <cellStyle name="Currency 149 5" xfId="779" xr:uid="{02F87A9B-98FA-4EEF-A4F8-79024B827E30}"/>
    <cellStyle name="Currency 15" xfId="313" xr:uid="{00000000-0005-0000-0000-000038010000}"/>
    <cellStyle name="Currency 15 2" xfId="1133" xr:uid="{7A66DA9D-AAF1-4509-AC82-EBB37EB48053}"/>
    <cellStyle name="Currency 15 3" xfId="1918" xr:uid="{6E4E3BF4-764A-49FB-B23D-614358BC6E68}"/>
    <cellStyle name="Currency 150" xfId="314" xr:uid="{00000000-0005-0000-0000-000039010000}"/>
    <cellStyle name="Currency 150 2" xfId="1134" xr:uid="{2C3C8556-F750-450D-86B1-7C03FCEEE699}"/>
    <cellStyle name="Currency 150 3" xfId="1688" xr:uid="{DF2EF889-E0E3-474F-9E7D-D29529CF6418}"/>
    <cellStyle name="Currency 150 4" xfId="1919" xr:uid="{C2AD1372-1A58-4A0E-9D0A-8D2D7CA843CD}"/>
    <cellStyle name="Currency 150 5" xfId="780" xr:uid="{9D110D0B-AF8E-4A07-817F-E6A70B97EE25}"/>
    <cellStyle name="Currency 151" xfId="315" xr:uid="{00000000-0005-0000-0000-00003A010000}"/>
    <cellStyle name="Currency 151 2" xfId="1135" xr:uid="{31A4AE74-CFA8-42C0-A7BC-43878DF4CCDB}"/>
    <cellStyle name="Currency 151 3" xfId="1687" xr:uid="{232023B9-AD5E-42AF-8604-A7E6758D2537}"/>
    <cellStyle name="Currency 151 4" xfId="1920" xr:uid="{BE63C41F-7DB5-4956-9E9D-9571E59CDA72}"/>
    <cellStyle name="Currency 151 5" xfId="781" xr:uid="{1D7B8C11-B1F4-479D-8EF9-0D9C70D7F4DF}"/>
    <cellStyle name="Currency 152" xfId="316" xr:uid="{00000000-0005-0000-0000-00003B010000}"/>
    <cellStyle name="Currency 152 2" xfId="1136" xr:uid="{443BC3E7-2230-416C-85FB-4102EB330D37}"/>
    <cellStyle name="Currency 152 3" xfId="1686" xr:uid="{9FDFD981-3503-4E23-ACE8-4566EA61CDA0}"/>
    <cellStyle name="Currency 152 4" xfId="1921" xr:uid="{88BA1C7C-CEEB-4499-9148-42E581392E6B}"/>
    <cellStyle name="Currency 152 5" xfId="782" xr:uid="{D35DA213-933A-4AF7-90BC-1E07A6402403}"/>
    <cellStyle name="Currency 153" xfId="317" xr:uid="{00000000-0005-0000-0000-00003C010000}"/>
    <cellStyle name="Currency 153 2" xfId="1137" xr:uid="{AD3F4A2E-6B23-4F5F-8545-75F751EB7359}"/>
    <cellStyle name="Currency 153 3" xfId="1685" xr:uid="{3BD22656-3C15-4166-8BB8-983F9F5EB21B}"/>
    <cellStyle name="Currency 153 4" xfId="1922" xr:uid="{F22C7354-C41C-469F-8CB0-611005C0CC3D}"/>
    <cellStyle name="Currency 153 5" xfId="783" xr:uid="{D84D5156-3B56-4A26-A2F9-829281E6272D}"/>
    <cellStyle name="Currency 154" xfId="318" xr:uid="{00000000-0005-0000-0000-00003D010000}"/>
    <cellStyle name="Currency 154 2" xfId="1138" xr:uid="{F9847AF6-8682-4AE3-B0D3-95AD5143BC36}"/>
    <cellStyle name="Currency 154 3" xfId="1684" xr:uid="{382E849E-2272-460D-9279-5419B6FD65DE}"/>
    <cellStyle name="Currency 154 4" xfId="1923" xr:uid="{60DBA6BD-530D-432A-ADF0-1E2D006C9802}"/>
    <cellStyle name="Currency 154 5" xfId="784" xr:uid="{8682C553-9A5D-42E2-9A26-CF87E24828D5}"/>
    <cellStyle name="Currency 155" xfId="319" xr:uid="{00000000-0005-0000-0000-00003E010000}"/>
    <cellStyle name="Currency 155 2" xfId="1139" xr:uid="{256A9894-5953-427F-A815-40BE6051D80D}"/>
    <cellStyle name="Currency 155 3" xfId="1683" xr:uid="{35F8B7C2-4276-4ACE-8F28-967FAEFADCC2}"/>
    <cellStyle name="Currency 155 4" xfId="1924" xr:uid="{21C18EA0-D2EC-4BB5-B365-5283AE1C933B}"/>
    <cellStyle name="Currency 155 5" xfId="785" xr:uid="{4035B055-5433-4576-80C2-CC63CE27226F}"/>
    <cellStyle name="Currency 156" xfId="320" xr:uid="{00000000-0005-0000-0000-00003F010000}"/>
    <cellStyle name="Currency 156 2" xfId="1140" xr:uid="{774E5B17-10C1-4E62-90B5-FDDBE941950B}"/>
    <cellStyle name="Currency 156 3" xfId="1682" xr:uid="{3699483B-1772-40CB-91A4-C8D20E00207F}"/>
    <cellStyle name="Currency 156 4" xfId="1926" xr:uid="{D744FE49-1245-4A9F-A4D2-4B6860C13AAF}"/>
    <cellStyle name="Currency 156 5" xfId="786" xr:uid="{D12FC8A6-E983-4D0F-8070-4C2898F13894}"/>
    <cellStyle name="Currency 157" xfId="321" xr:uid="{00000000-0005-0000-0000-000040010000}"/>
    <cellStyle name="Currency 157 2" xfId="1141" xr:uid="{80A53BAF-930D-4533-928A-5300D5BD1C37}"/>
    <cellStyle name="Currency 157 3" xfId="1681" xr:uid="{1DD554B1-6092-4983-A215-246C552446C6}"/>
    <cellStyle name="Currency 157 4" xfId="1952" xr:uid="{14EA01D3-6C86-4917-86D9-27880494E1E1}"/>
    <cellStyle name="Currency 157 5" xfId="787" xr:uid="{854ADBDB-EECC-4F95-AD1E-BA727EC5DBAA}"/>
    <cellStyle name="Currency 158" xfId="322" xr:uid="{00000000-0005-0000-0000-000041010000}"/>
    <cellStyle name="Currency 158 2" xfId="1142" xr:uid="{5B3FAFF2-DCC7-481F-B77E-E27DE8167CEE}"/>
    <cellStyle name="Currency 158 3" xfId="1680" xr:uid="{F7DD3448-461C-486A-B4E6-DA2FB1A0645E}"/>
    <cellStyle name="Currency 158 4" xfId="1953" xr:uid="{A415D564-8171-40CC-9525-B1E8DED5F09A}"/>
    <cellStyle name="Currency 158 5" xfId="788" xr:uid="{803186AB-A455-4552-8A84-22A0712BF4ED}"/>
    <cellStyle name="Currency 159" xfId="323" xr:uid="{00000000-0005-0000-0000-000042010000}"/>
    <cellStyle name="Currency 159 2" xfId="1143" xr:uid="{185DBB12-FD90-4062-92F5-A9B91A871565}"/>
    <cellStyle name="Currency 159 3" xfId="1679" xr:uid="{F9569067-D9AA-48EF-8FA0-DEF741EF5FBD}"/>
    <cellStyle name="Currency 159 4" xfId="1954" xr:uid="{75B66B81-995F-473D-B71E-A474274D393D}"/>
    <cellStyle name="Currency 159 5" xfId="789" xr:uid="{03C650DA-03C1-4149-B32F-E41A580B38EA}"/>
    <cellStyle name="Currency 16" xfId="324" xr:uid="{00000000-0005-0000-0000-000043010000}"/>
    <cellStyle name="Currency 16 2" xfId="1144" xr:uid="{9D653658-7B68-48FB-A5CC-F7A1B435A846}"/>
    <cellStyle name="Currency 16 3" xfId="1955" xr:uid="{A8D093DC-EA5E-4A70-9DBD-EFBD70EA2C05}"/>
    <cellStyle name="Currency 160" xfId="325" xr:uid="{00000000-0005-0000-0000-000044010000}"/>
    <cellStyle name="Currency 160 2" xfId="1145" xr:uid="{596BD4F6-E004-4750-A59A-1980D1486DEB}"/>
    <cellStyle name="Currency 160 3" xfId="1956" xr:uid="{3C583E1F-2CFA-45E6-AF94-F2033468306E}"/>
    <cellStyle name="Currency 161" xfId="326" xr:uid="{00000000-0005-0000-0000-000045010000}"/>
    <cellStyle name="Currency 161 2" xfId="1146" xr:uid="{8FAD0F6C-6C03-4156-B094-D28A880D96C1}"/>
    <cellStyle name="Currency 161 3" xfId="1957" xr:uid="{0D66C9EC-6A27-4206-AB45-359D01EA5C43}"/>
    <cellStyle name="Currency 162" xfId="327" xr:uid="{00000000-0005-0000-0000-000046010000}"/>
    <cellStyle name="Currency 162 2" xfId="1147" xr:uid="{D525837C-F116-4EA3-BD82-9309BC29B952}"/>
    <cellStyle name="Currency 162 3" xfId="1959" xr:uid="{B0E21FCD-45ED-4E7D-BDDB-67ACE3319978}"/>
    <cellStyle name="Currency 163" xfId="328" xr:uid="{00000000-0005-0000-0000-000047010000}"/>
    <cellStyle name="Currency 163 2" xfId="1148" xr:uid="{514D9089-AF8A-4156-9C40-BD78A728956C}"/>
    <cellStyle name="Currency 163 3" xfId="1960" xr:uid="{B444BC20-A546-498F-A6DD-ADCA54158638}"/>
    <cellStyle name="Currency 164" xfId="329" xr:uid="{00000000-0005-0000-0000-000048010000}"/>
    <cellStyle name="Currency 164 2" xfId="1149" xr:uid="{62C0B57C-70E3-4EA6-98B2-A9763C588A9E}"/>
    <cellStyle name="Currency 164 3" xfId="1961" xr:uid="{209107EA-06B7-48E8-B553-C505581206A5}"/>
    <cellStyle name="Currency 165" xfId="330" xr:uid="{00000000-0005-0000-0000-000049010000}"/>
    <cellStyle name="Currency 165 2" xfId="1150" xr:uid="{48FF2E10-6352-42BC-9EED-F820EAA88444}"/>
    <cellStyle name="Currency 165 3" xfId="1962" xr:uid="{005619F8-CB38-4ED9-9EDA-B547CDDA5769}"/>
    <cellStyle name="Currency 166" xfId="331" xr:uid="{00000000-0005-0000-0000-00004A010000}"/>
    <cellStyle name="Currency 166 2" xfId="1151" xr:uid="{9E376894-E93F-4751-B081-091E5B49B6BC}"/>
    <cellStyle name="Currency 166 3" xfId="1963" xr:uid="{401572FA-9D72-4E33-820D-92C817E01755}"/>
    <cellStyle name="Currency 167" xfId="332" xr:uid="{00000000-0005-0000-0000-00004B010000}"/>
    <cellStyle name="Currency 167 2" xfId="1152" xr:uid="{2A0559E7-4CBD-4FE6-84AD-84889BA29643}"/>
    <cellStyle name="Currency 167 3" xfId="1964" xr:uid="{CD45815E-65F2-4F8A-94D7-4280CDE26789}"/>
    <cellStyle name="Currency 168" xfId="333" xr:uid="{00000000-0005-0000-0000-00004C010000}"/>
    <cellStyle name="Currency 168 2" xfId="1153" xr:uid="{721A6589-7B43-41BA-B649-2B377496518F}"/>
    <cellStyle name="Currency 168 3" xfId="1965" xr:uid="{1296422E-57C2-4FB8-87F2-49464E954C28}"/>
    <cellStyle name="Currency 169" xfId="334" xr:uid="{00000000-0005-0000-0000-00004D010000}"/>
    <cellStyle name="Currency 169 2" xfId="1154" xr:uid="{63124A00-3FA1-4C13-97F3-7CE768B3C7E4}"/>
    <cellStyle name="Currency 169 3" xfId="1966" xr:uid="{7A8170BF-7BB9-42C3-A37D-025BE07D97B4}"/>
    <cellStyle name="Currency 17" xfId="335" xr:uid="{00000000-0005-0000-0000-00004E010000}"/>
    <cellStyle name="Currency 17 2" xfId="1155" xr:uid="{26A9DF17-A236-4F32-8637-5C6159584189}"/>
    <cellStyle name="Currency 17 3" xfId="1967" xr:uid="{DCBE2CA9-CD90-4F33-B6CE-812075CC9A0B}"/>
    <cellStyle name="Currency 170" xfId="336" xr:uid="{00000000-0005-0000-0000-00004F010000}"/>
    <cellStyle name="Currency 170 2" xfId="1156" xr:uid="{691EC786-1EAC-4DD2-B854-5E7F664D9386}"/>
    <cellStyle name="Currency 170 3" xfId="1968" xr:uid="{7597BA37-FC94-45DF-8B27-D4BA65853520}"/>
    <cellStyle name="Currency 171" xfId="337" xr:uid="{00000000-0005-0000-0000-000050010000}"/>
    <cellStyle name="Currency 171 2" xfId="1157" xr:uid="{C581D5AB-9F29-4876-A08E-51C7E5DCF2D0}"/>
    <cellStyle name="Currency 171 3" xfId="1970" xr:uid="{7F87990B-A843-41C2-8B2E-A496CAC778F7}"/>
    <cellStyle name="Currency 172" xfId="338" xr:uid="{00000000-0005-0000-0000-000051010000}"/>
    <cellStyle name="Currency 172 2" xfId="1158" xr:uid="{0A582A04-5CC0-4C00-AA30-9BFF97FE464A}"/>
    <cellStyle name="Currency 172 3" xfId="1973" xr:uid="{ED46D03F-BBFC-48F6-AC8C-5D9AF64D0E32}"/>
    <cellStyle name="Currency 173" xfId="339" xr:uid="{00000000-0005-0000-0000-000052010000}"/>
    <cellStyle name="Currency 173 2" xfId="1159" xr:uid="{DE654E01-CF4D-493A-AED0-13F3138918C1}"/>
    <cellStyle name="Currency 173 3" xfId="1974" xr:uid="{35080AED-EDC6-4768-9186-38EA3CA1817E}"/>
    <cellStyle name="Currency 174" xfId="340" xr:uid="{00000000-0005-0000-0000-000053010000}"/>
    <cellStyle name="Currency 174 2" xfId="1160" xr:uid="{0451D26A-20C4-4AC6-8253-D632E6AD959A}"/>
    <cellStyle name="Currency 174 3" xfId="1975" xr:uid="{035E4E0A-3F96-4B93-934A-1305608CC54D}"/>
    <cellStyle name="Currency 175" xfId="341" xr:uid="{00000000-0005-0000-0000-000054010000}"/>
    <cellStyle name="Currency 175 2" xfId="1161" xr:uid="{990226CA-4DDF-4C65-862A-2F5AAD781F40}"/>
    <cellStyle name="Currency 175 3" xfId="1976" xr:uid="{8E218239-B83D-44E2-AC42-4E1ABAD96DB3}"/>
    <cellStyle name="Currency 176" xfId="342" xr:uid="{00000000-0005-0000-0000-000055010000}"/>
    <cellStyle name="Currency 176 2" xfId="1162" xr:uid="{A93715B4-CA44-4E0B-B4F7-4DF0683185E8}"/>
    <cellStyle name="Currency 176 3" xfId="1977" xr:uid="{10FEC28E-35D8-4F53-B3C8-50E97FDCF328}"/>
    <cellStyle name="Currency 177" xfId="343" xr:uid="{00000000-0005-0000-0000-000056010000}"/>
    <cellStyle name="Currency 177 2" xfId="1163" xr:uid="{12DC468B-FE84-4FCB-B43A-1C693DE05575}"/>
    <cellStyle name="Currency 177 3" xfId="1978" xr:uid="{C7AAAB56-8E81-45A1-8B02-6433E807B88C}"/>
    <cellStyle name="Currency 178" xfId="344" xr:uid="{00000000-0005-0000-0000-000057010000}"/>
    <cellStyle name="Currency 178 2" xfId="1164" xr:uid="{B83160AB-B855-41D7-B23A-86677EE58079}"/>
    <cellStyle name="Currency 178 3" xfId="1979" xr:uid="{9B9025F5-AE19-4EF9-B3D1-418D0A6772A9}"/>
    <cellStyle name="Currency 179" xfId="345" xr:uid="{00000000-0005-0000-0000-000058010000}"/>
    <cellStyle name="Currency 179 2" xfId="1165" xr:uid="{C723DDF2-EF10-4E3A-8863-C55CBA56E1CC}"/>
    <cellStyle name="Currency 179 3" xfId="1980" xr:uid="{742DFB19-97A9-41B5-AD25-53689B43A0F0}"/>
    <cellStyle name="Currency 18" xfId="346" xr:uid="{00000000-0005-0000-0000-000059010000}"/>
    <cellStyle name="Currency 18 2" xfId="1166" xr:uid="{B976817B-40E3-4E20-A979-B505B8608BDC}"/>
    <cellStyle name="Currency 18 3" xfId="1981" xr:uid="{A130F5E7-3FCD-45BD-B544-01232F7D2375}"/>
    <cellStyle name="Currency 180" xfId="347" xr:uid="{00000000-0005-0000-0000-00005A010000}"/>
    <cellStyle name="Currency 180 2" xfId="1167" xr:uid="{B2028406-8094-4060-9859-9F17BE4782CE}"/>
    <cellStyle name="Currency 180 3" xfId="1982" xr:uid="{0A457D2F-86D9-4E6A-9CBB-CF2B7D0E6A71}"/>
    <cellStyle name="Currency 181" xfId="348" xr:uid="{00000000-0005-0000-0000-00005B010000}"/>
    <cellStyle name="Currency 181 2" xfId="1168" xr:uid="{081A53A4-F936-4F9D-A3CF-E153E8034009}"/>
    <cellStyle name="Currency 181 3" xfId="1411" xr:uid="{024B7488-D517-4638-9FE9-A9CD50C005AF}"/>
    <cellStyle name="Currency 182" xfId="349" xr:uid="{00000000-0005-0000-0000-00005C010000}"/>
    <cellStyle name="Currency 182 2" xfId="1169" xr:uid="{171D828F-205E-436B-A005-AC3D674DD090}"/>
    <cellStyle name="Currency 182 3" xfId="1983" xr:uid="{00B9DBF9-6140-4E4E-BC08-265C61B0F5C1}"/>
    <cellStyle name="Currency 183" xfId="350" xr:uid="{00000000-0005-0000-0000-00005D010000}"/>
    <cellStyle name="Currency 183 2" xfId="1170" xr:uid="{ED1955C3-722A-4CC6-923F-5B21F7F315C5}"/>
    <cellStyle name="Currency 183 3" xfId="1984" xr:uid="{4645E4C5-9495-416F-BCC5-69855159CA40}"/>
    <cellStyle name="Currency 184" xfId="351" xr:uid="{00000000-0005-0000-0000-00005E010000}"/>
    <cellStyle name="Currency 184 2" xfId="1171" xr:uid="{B374DE1B-B01D-43F1-B9B0-C742005B8AC8}"/>
    <cellStyle name="Currency 184 3" xfId="1985" xr:uid="{CAA88AA8-3E4A-4EF0-BF5B-9D910AA4E1BD}"/>
    <cellStyle name="Currency 185" xfId="352" xr:uid="{00000000-0005-0000-0000-00005F010000}"/>
    <cellStyle name="Currency 185 2" xfId="1172" xr:uid="{43C8D8B8-3BCD-4304-BA9A-D6EDCF01B14A}"/>
    <cellStyle name="Currency 185 3" xfId="1986" xr:uid="{05BC2A03-EAEB-476D-B4FF-F42EAF7EB01D}"/>
    <cellStyle name="Currency 186" xfId="353" xr:uid="{00000000-0005-0000-0000-000060010000}"/>
    <cellStyle name="Currency 186 2" xfId="1173" xr:uid="{2FC6042B-ECA7-406B-8759-EE09F7BAE0F8}"/>
    <cellStyle name="Currency 186 3" xfId="1987" xr:uid="{D6E6B6E4-F589-49FB-B4F9-074733EF055B}"/>
    <cellStyle name="Currency 187" xfId="354" xr:uid="{00000000-0005-0000-0000-000061010000}"/>
    <cellStyle name="Currency 187 2" xfId="1174" xr:uid="{1B32590A-D5B9-4DA3-A5D1-07C3CE73F1A5}"/>
    <cellStyle name="Currency 187 3" xfId="1988" xr:uid="{2C28ED60-FA8E-4197-8481-D738113ABA86}"/>
    <cellStyle name="Currency 188" xfId="355" xr:uid="{00000000-0005-0000-0000-000062010000}"/>
    <cellStyle name="Currency 188 2" xfId="1175" xr:uid="{5F6BFA8C-FB0A-4170-83C2-7214545F14E7}"/>
    <cellStyle name="Currency 188 3" xfId="1989" xr:uid="{9931A6D3-3029-498C-ACE2-14809A3F8E8B}"/>
    <cellStyle name="Currency 189" xfId="356" xr:uid="{00000000-0005-0000-0000-000063010000}"/>
    <cellStyle name="Currency 189 2" xfId="1176" xr:uid="{FAB65BE3-4A28-47E0-92D9-2092EA0B3592}"/>
    <cellStyle name="Currency 189 3" xfId="1990" xr:uid="{B3043A3E-C05D-42D8-BA67-1644F0E36F88}"/>
    <cellStyle name="Currency 19" xfId="357" xr:uid="{00000000-0005-0000-0000-000064010000}"/>
    <cellStyle name="Currency 19 2" xfId="1177" xr:uid="{CD8684DB-7B94-43D5-A6F2-473408F006DB}"/>
    <cellStyle name="Currency 19 3" xfId="1991" xr:uid="{4282DD23-4B0D-4658-92A8-C0EC1DF22244}"/>
    <cellStyle name="Currency 190" xfId="358" xr:uid="{00000000-0005-0000-0000-000065010000}"/>
    <cellStyle name="Currency 190 2" xfId="1178" xr:uid="{5EE2D891-00AE-4C19-A827-50970E7B35A1}"/>
    <cellStyle name="Currency 190 3" xfId="1992" xr:uid="{9CE87432-3D3E-4234-B1EC-840C50428A93}"/>
    <cellStyle name="Currency 191" xfId="359" xr:uid="{00000000-0005-0000-0000-000066010000}"/>
    <cellStyle name="Currency 191 2" xfId="1179" xr:uid="{044A6E2A-06A6-4278-BF19-A045F4D5E554}"/>
    <cellStyle name="Currency 191 3" xfId="1993" xr:uid="{47BA0ACD-AFF3-4EE6-8BEF-839D89E47937}"/>
    <cellStyle name="Currency 192" xfId="360" xr:uid="{00000000-0005-0000-0000-000067010000}"/>
    <cellStyle name="Currency 192 2" xfId="1180" xr:uid="{EB5B8193-A82F-4F21-BD15-1BA8B338C524}"/>
    <cellStyle name="Currency 192 3" xfId="1994" xr:uid="{67751F1E-D0D7-440F-BC3C-BE5EBEF121CA}"/>
    <cellStyle name="Currency 193" xfId="361" xr:uid="{00000000-0005-0000-0000-000068010000}"/>
    <cellStyle name="Currency 193 2" xfId="1181" xr:uid="{B8DCE666-0DC8-4044-8181-DB496D5638F5}"/>
    <cellStyle name="Currency 193 3" xfId="1995" xr:uid="{FD26EA71-3D50-4EAE-82D7-C08DDC076EF4}"/>
    <cellStyle name="Currency 194" xfId="362" xr:uid="{00000000-0005-0000-0000-000069010000}"/>
    <cellStyle name="Currency 194 2" xfId="1182" xr:uid="{AD5A0D44-0565-40DF-BDC4-EFB6687838D5}"/>
    <cellStyle name="Currency 194 3" xfId="2000" xr:uid="{F7455476-1A93-48FF-89C4-033D4602D63C}"/>
    <cellStyle name="Currency 195" xfId="363" xr:uid="{00000000-0005-0000-0000-00006A010000}"/>
    <cellStyle name="Currency 195 2" xfId="1183" xr:uid="{1A248E8D-4EC0-405E-828D-35265B9A9351}"/>
    <cellStyle name="Currency 195 3" xfId="1996" xr:uid="{F9183E9B-5FC9-487F-91B4-382CF86C8785}"/>
    <cellStyle name="Currency 196" xfId="364" xr:uid="{00000000-0005-0000-0000-00006B010000}"/>
    <cellStyle name="Currency 196 2" xfId="1184" xr:uid="{8A8EA292-D5B4-4D27-8C5F-E100DA4020AE}"/>
    <cellStyle name="Currency 196 3" xfId="1997" xr:uid="{517A691D-41A4-441F-9283-B89D2D45E527}"/>
    <cellStyle name="Currency 197" xfId="365" xr:uid="{00000000-0005-0000-0000-00006C010000}"/>
    <cellStyle name="Currency 197 2" xfId="1185" xr:uid="{2AC7A8E7-7B18-4DEF-A5EA-156887F5AE01}"/>
    <cellStyle name="Currency 197 3" xfId="1998" xr:uid="{DB755B9E-9558-4583-997F-29902A204966}"/>
    <cellStyle name="Currency 198" xfId="366" xr:uid="{00000000-0005-0000-0000-00006D010000}"/>
    <cellStyle name="Currency 198 2" xfId="1186" xr:uid="{7F5D54F2-2CFA-4388-A146-6D26F66A9A4E}"/>
    <cellStyle name="Currency 198 3" xfId="2001" xr:uid="{26BE0CEE-EE45-44D2-9E83-F117BD7A06A1}"/>
    <cellStyle name="Currency 199" xfId="367" xr:uid="{00000000-0005-0000-0000-00006E010000}"/>
    <cellStyle name="Currency 199 2" xfId="1187" xr:uid="{2F47F7F0-947F-4722-BE18-B9994038F0BB}"/>
    <cellStyle name="Currency 199 3" xfId="2002" xr:uid="{66AEB05E-D4D7-4797-9FEA-E41FA5E459D8}"/>
    <cellStyle name="Currency 2" xfId="368" xr:uid="{00000000-0005-0000-0000-00006F010000}"/>
    <cellStyle name="Currency 2 2" xfId="1188" xr:uid="{C57CE4FC-5104-4A18-9D30-96F29A00ACF1}"/>
    <cellStyle name="Currency 2 3" xfId="2003" xr:uid="{5BEDA715-CB5B-4DD7-A6C3-2BEA5B957431}"/>
    <cellStyle name="Currency 20" xfId="369" xr:uid="{00000000-0005-0000-0000-000070010000}"/>
    <cellStyle name="Currency 20 2" xfId="1189" xr:uid="{610CAE73-B968-4B3C-ADD1-5C3197DBA95C}"/>
    <cellStyle name="Currency 20 3" xfId="2004" xr:uid="{5AEA6293-EA22-42B5-A4AE-2C6419E736E6}"/>
    <cellStyle name="Currency 200" xfId="370" xr:uid="{00000000-0005-0000-0000-000071010000}"/>
    <cellStyle name="Currency 200 2" xfId="1190" xr:uid="{3155B90F-0B47-4E51-93BC-739D6A17761D}"/>
    <cellStyle name="Currency 200 3" xfId="2005" xr:uid="{83C73E07-C320-4779-B25C-EB14FD64103E}"/>
    <cellStyle name="Currency 201" xfId="371" xr:uid="{00000000-0005-0000-0000-000072010000}"/>
    <cellStyle name="Currency 201 2" xfId="1191" xr:uid="{825886BF-AAE0-4E4F-8451-5B8614F253EB}"/>
    <cellStyle name="Currency 201 3" xfId="2006" xr:uid="{BE394CE3-E58C-4F49-851F-2D3261B6BA94}"/>
    <cellStyle name="Currency 202" xfId="372" xr:uid="{00000000-0005-0000-0000-000073010000}"/>
    <cellStyle name="Currency 202 2" xfId="1192" xr:uid="{8AB99786-91F8-486C-BD00-F94BBA908EF8}"/>
    <cellStyle name="Currency 202 3" xfId="2007" xr:uid="{E7ED6A45-3E83-4D0E-AE40-C2E35D83BBCC}"/>
    <cellStyle name="Currency 203" xfId="373" xr:uid="{00000000-0005-0000-0000-000074010000}"/>
    <cellStyle name="Currency 203 2" xfId="1193" xr:uid="{7092714E-2012-4924-923D-ADB851E213C8}"/>
    <cellStyle name="Currency 203 3" xfId="1629" xr:uid="{F4309DA0-971A-42A1-82DD-F5395C2992BD}"/>
    <cellStyle name="Currency 203 4" xfId="2008" xr:uid="{7FBD3E40-E4C7-4149-9819-B510032BBF4B}"/>
    <cellStyle name="Currency 203 5" xfId="790" xr:uid="{85E9316D-3740-4591-B229-8F32DB11B85F}"/>
    <cellStyle name="Currency 204" xfId="374" xr:uid="{00000000-0005-0000-0000-000075010000}"/>
    <cellStyle name="Currency 204 2" xfId="1194" xr:uid="{5CC138D0-1105-4103-A0C0-DEF5C6448030}"/>
    <cellStyle name="Currency 204 3" xfId="1628" xr:uid="{EB27C767-B10B-4AF9-95BC-0A67B49047CF}"/>
    <cellStyle name="Currency 204 4" xfId="2009" xr:uid="{FC203DA1-CD53-4CAE-8784-D642ECDD85D5}"/>
    <cellStyle name="Currency 204 5" xfId="791" xr:uid="{1CEBE459-AC7F-4B4A-BA4E-FB150336B526}"/>
    <cellStyle name="Currency 205" xfId="375" xr:uid="{00000000-0005-0000-0000-000076010000}"/>
    <cellStyle name="Currency 205 2" xfId="1195" xr:uid="{937F63D9-C960-4079-932A-8776E144FFA2}"/>
    <cellStyle name="Currency 205 3" xfId="1627" xr:uid="{CFCFC834-030D-46F1-92FF-C7599C2F3085}"/>
    <cellStyle name="Currency 205 4" xfId="2010" xr:uid="{D3F57FD0-4CCC-4F6E-98AD-64D387D73FF1}"/>
    <cellStyle name="Currency 205 5" xfId="792" xr:uid="{E2434716-A799-4C06-AD1C-A201016B826B}"/>
    <cellStyle name="Currency 206" xfId="376" xr:uid="{00000000-0005-0000-0000-000077010000}"/>
    <cellStyle name="Currency 206 2" xfId="1196" xr:uid="{D7DA05EB-6BDE-4737-9027-D8F36FC8CE39}"/>
    <cellStyle name="Currency 206 3" xfId="1626" xr:uid="{566E6B0E-95A4-4C78-945E-480008A311E3}"/>
    <cellStyle name="Currency 206 4" xfId="2011" xr:uid="{79F52F67-DA3C-40D9-8667-9892B85436AB}"/>
    <cellStyle name="Currency 206 5" xfId="793" xr:uid="{EE35309D-18AE-44F3-BD5D-592773EADAF0}"/>
    <cellStyle name="Currency 207" xfId="377" xr:uid="{00000000-0005-0000-0000-000078010000}"/>
    <cellStyle name="Currency 207 2" xfId="1197" xr:uid="{328C6FC3-284E-4FBD-8A0B-78A8C724C7A5}"/>
    <cellStyle name="Currency 207 3" xfId="1625" xr:uid="{B6A644C8-1947-48D6-9C5B-FC69C39F8640}"/>
    <cellStyle name="Currency 207 4" xfId="2012" xr:uid="{55EBC379-939E-4641-9CE7-4BB5759E9D89}"/>
    <cellStyle name="Currency 207 5" xfId="794" xr:uid="{C559AB5E-86EB-4D44-A2E8-360DE9130595}"/>
    <cellStyle name="Currency 208" xfId="378" xr:uid="{00000000-0005-0000-0000-000079010000}"/>
    <cellStyle name="Currency 208 2" xfId="1198" xr:uid="{9E2FC43F-CB3A-4042-9FB5-209F8858B07C}"/>
    <cellStyle name="Currency 208 3" xfId="1624" xr:uid="{EAF12F8B-7901-4A90-9D82-11DCE2464A92}"/>
    <cellStyle name="Currency 208 4" xfId="2013" xr:uid="{36B7BC88-DD9D-44AF-90E7-A4094CCF3B23}"/>
    <cellStyle name="Currency 208 5" xfId="795" xr:uid="{E7AF99BC-9843-478C-8FBC-8EE87023BE6E}"/>
    <cellStyle name="Currency 209" xfId="379" xr:uid="{00000000-0005-0000-0000-00007A010000}"/>
    <cellStyle name="Currency 209 2" xfId="1199" xr:uid="{A95AA813-04F9-43AA-A3C8-0D1780257AA6}"/>
    <cellStyle name="Currency 209 3" xfId="1623" xr:uid="{88FD9C24-9E4A-492F-AD5A-E6FC45611AA6}"/>
    <cellStyle name="Currency 209 4" xfId="2014" xr:uid="{3451D377-75B8-48F5-A210-C9DDC775867D}"/>
    <cellStyle name="Currency 209 5" xfId="796" xr:uid="{DA896032-2E34-4C7F-8A07-21A146B98978}"/>
    <cellStyle name="Currency 21" xfId="380" xr:uid="{00000000-0005-0000-0000-00007B010000}"/>
    <cellStyle name="Currency 21 2" xfId="1200" xr:uid="{3B5BDC02-F8D8-43DE-9DFD-7860E61120CD}"/>
    <cellStyle name="Currency 21 3" xfId="2015" xr:uid="{628FEE0D-195A-400D-A966-914D358A5D6D}"/>
    <cellStyle name="Currency 210" xfId="381" xr:uid="{00000000-0005-0000-0000-00007C010000}"/>
    <cellStyle name="Currency 210 2" xfId="1201" xr:uid="{9428FEF5-DC53-4B72-AFF6-EDCD6564A28A}"/>
    <cellStyle name="Currency 210 3" xfId="1621" xr:uid="{A2928693-0AAB-4FB4-9C46-1A5B9FACB011}"/>
    <cellStyle name="Currency 210 4" xfId="2016" xr:uid="{FA19E10A-4C63-4A19-BAF0-DCD420D9CE8B}"/>
    <cellStyle name="Currency 210 5" xfId="797" xr:uid="{D2DD9E80-8391-4B8A-B9FB-A1924119A8E9}"/>
    <cellStyle name="Currency 211" xfId="382" xr:uid="{00000000-0005-0000-0000-00007D010000}"/>
    <cellStyle name="Currency 211 2" xfId="1202" xr:uid="{E9F3E3B6-58B8-438A-9EB6-00C29FF00DC1}"/>
    <cellStyle name="Currency 211 3" xfId="1620" xr:uid="{20B2C723-9639-4515-A525-FF3A1926127B}"/>
    <cellStyle name="Currency 211 4" xfId="2017" xr:uid="{8506CE85-4A59-4858-90A1-A7AFBFA7B300}"/>
    <cellStyle name="Currency 211 5" xfId="798" xr:uid="{89A1AFE0-982A-42C3-8E73-E1B9DE4279D8}"/>
    <cellStyle name="Currency 212" xfId="383" xr:uid="{00000000-0005-0000-0000-00007E010000}"/>
    <cellStyle name="Currency 212 2" xfId="1203" xr:uid="{EB656D99-8A83-436A-B800-69D58941D300}"/>
    <cellStyle name="Currency 212 3" xfId="1619" xr:uid="{1BF9F177-3860-43D8-9DE0-BA28D71ED734}"/>
    <cellStyle name="Currency 212 4" xfId="2018" xr:uid="{903605C6-F4C8-41CF-BB8F-BCBB19FC65A5}"/>
    <cellStyle name="Currency 212 5" xfId="799" xr:uid="{5924B62D-4745-4FE6-8593-FAEE1D0BF07B}"/>
    <cellStyle name="Currency 213" xfId="384" xr:uid="{00000000-0005-0000-0000-00007F010000}"/>
    <cellStyle name="Currency 213 2" xfId="1204" xr:uid="{2F89A645-58F4-48D4-B04A-725B01CAAF53}"/>
    <cellStyle name="Currency 213 3" xfId="1618" xr:uid="{0558D3B4-C802-4A78-86F9-2EC27E4308B7}"/>
    <cellStyle name="Currency 213 4" xfId="2019" xr:uid="{83E01184-2B0A-4A16-B84C-D74FE463B11C}"/>
    <cellStyle name="Currency 213 5" xfId="800" xr:uid="{4141D01E-8F91-49F2-A75D-F244EA1EAD28}"/>
    <cellStyle name="Currency 214" xfId="385" xr:uid="{00000000-0005-0000-0000-000080010000}"/>
    <cellStyle name="Currency 214 2" xfId="1205" xr:uid="{5DAC77BF-9EAC-44DA-A178-AF18B5721378}"/>
    <cellStyle name="Currency 214 3" xfId="1617" xr:uid="{0F215981-D17E-4014-833D-6DE0A212C31D}"/>
    <cellStyle name="Currency 214 4" xfId="2020" xr:uid="{61976D79-6DC7-47F7-8FF4-C146CDB36403}"/>
    <cellStyle name="Currency 214 5" xfId="801" xr:uid="{7650A8A9-6C4F-4680-AD75-C91C8BF906F8}"/>
    <cellStyle name="Currency 215" xfId="386" xr:uid="{00000000-0005-0000-0000-000081010000}"/>
    <cellStyle name="Currency 215 2" xfId="1206" xr:uid="{BCF295A4-FBD3-4509-ACBC-C41A3582F587}"/>
    <cellStyle name="Currency 215 3" xfId="1616" xr:uid="{D933B2CA-EF27-4914-AAA4-6CDBEF9727A7}"/>
    <cellStyle name="Currency 215 4" xfId="2021" xr:uid="{E32BD6D6-169B-4333-8ABF-85C93497F890}"/>
    <cellStyle name="Currency 215 5" xfId="802" xr:uid="{2928D823-3604-4BB6-9DAE-A691BCA2C8BF}"/>
    <cellStyle name="Currency 216" xfId="387" xr:uid="{00000000-0005-0000-0000-000082010000}"/>
    <cellStyle name="Currency 216 2" xfId="1207" xr:uid="{945AC1AA-3142-4EA2-8888-894912371D8E}"/>
    <cellStyle name="Currency 216 3" xfId="1615" xr:uid="{28B457B2-9C06-486D-BE5E-E6E885B8FFA8}"/>
    <cellStyle name="Currency 216 4" xfId="2022" xr:uid="{ECB8C1D9-59A5-4DEE-ADE7-C8F9B8E37B7A}"/>
    <cellStyle name="Currency 216 5" xfId="803" xr:uid="{4554A792-1C1D-4A31-A34B-F7A1C157AB72}"/>
    <cellStyle name="Currency 217" xfId="388" xr:uid="{00000000-0005-0000-0000-000083010000}"/>
    <cellStyle name="Currency 217 2" xfId="1208" xr:uid="{35E75633-ADF2-488C-BFB9-694C25B63475}"/>
    <cellStyle name="Currency 217 3" xfId="1614" xr:uid="{C9A958F0-9852-4AC2-86A6-B55ADD43E115}"/>
    <cellStyle name="Currency 217 4" xfId="2023" xr:uid="{06965390-46CA-4812-A321-0056955BC445}"/>
    <cellStyle name="Currency 217 5" xfId="804" xr:uid="{9AEE4CD5-36AB-4C5B-BDD1-1DC64BADCF1C}"/>
    <cellStyle name="Currency 218" xfId="389" xr:uid="{00000000-0005-0000-0000-000084010000}"/>
    <cellStyle name="Currency 218 2" xfId="1209" xr:uid="{FA44CF85-7729-49E6-806B-67D5003A4AF1}"/>
    <cellStyle name="Currency 218 3" xfId="1613" xr:uid="{EE257EDF-997C-48A7-98BE-5FE1403522EC}"/>
    <cellStyle name="Currency 218 4" xfId="2024" xr:uid="{EA5F5DAD-DB34-41F7-BA85-43C191EF713F}"/>
    <cellStyle name="Currency 218 5" xfId="805" xr:uid="{0FD730B5-74C3-4D9F-9882-5E2A903E7205}"/>
    <cellStyle name="Currency 219" xfId="390" xr:uid="{00000000-0005-0000-0000-000085010000}"/>
    <cellStyle name="Currency 219 2" xfId="1210" xr:uid="{9AE087E1-8555-4E09-B695-70B15DA0CA59}"/>
    <cellStyle name="Currency 219 3" xfId="1612" xr:uid="{4C520EE5-8BE9-4AA3-860D-F985EE9ADC56}"/>
    <cellStyle name="Currency 219 4" xfId="2025" xr:uid="{AD4EAE34-02D7-4FAC-B801-DB411800C79F}"/>
    <cellStyle name="Currency 219 5" xfId="806" xr:uid="{095DC106-9C0C-40B0-8B2F-00D1021E64CC}"/>
    <cellStyle name="Currency 22" xfId="391" xr:uid="{00000000-0005-0000-0000-000086010000}"/>
    <cellStyle name="Currency 22 2" xfId="1211" xr:uid="{E52D8C10-7D99-4007-966E-B98CF83809C3}"/>
    <cellStyle name="Currency 22 3" xfId="2026" xr:uid="{7C7B1D96-7E71-479A-8063-E500EC6EF4EA}"/>
    <cellStyle name="Currency 220" xfId="392" xr:uid="{00000000-0005-0000-0000-000087010000}"/>
    <cellStyle name="Currency 220 2" xfId="1212" xr:uid="{5DFB49AD-3476-49A4-874E-474264179C1A}"/>
    <cellStyle name="Currency 220 3" xfId="1610" xr:uid="{8D0DE368-3309-41B2-B166-0492795C2658}"/>
    <cellStyle name="Currency 220 4" xfId="2027" xr:uid="{A889ACE1-79B0-40DB-B908-10F080CEE2F5}"/>
    <cellStyle name="Currency 220 5" xfId="807" xr:uid="{C87F7D82-86DF-478F-BC56-AC1293C031BB}"/>
    <cellStyle name="Currency 221" xfId="393" xr:uid="{00000000-0005-0000-0000-000088010000}"/>
    <cellStyle name="Currency 221 2" xfId="1213" xr:uid="{46CAD524-057F-4EEB-BE4B-445B8EAC4A90}"/>
    <cellStyle name="Currency 221 3" xfId="1609" xr:uid="{60B3420A-5590-447B-9FC4-C2A912BDE8EB}"/>
    <cellStyle name="Currency 221 4" xfId="2028" xr:uid="{4A1B38C6-3E0B-4480-83A9-59370E854ED4}"/>
    <cellStyle name="Currency 221 5" xfId="808" xr:uid="{A99B2B1D-1A1E-44DB-989D-8E5B5AE5DA6D}"/>
    <cellStyle name="Currency 222" xfId="394" xr:uid="{00000000-0005-0000-0000-000089010000}"/>
    <cellStyle name="Currency 222 2" xfId="1214" xr:uid="{BEE06EEC-F212-4B4F-ABF9-175072CEFBF8}"/>
    <cellStyle name="Currency 222 3" xfId="1608" xr:uid="{48F303AA-E6C4-4BA4-84D9-EF39828C8BB3}"/>
    <cellStyle name="Currency 222 4" xfId="2029" xr:uid="{729EB578-7F69-457E-9FCE-0A2FEDE46B46}"/>
    <cellStyle name="Currency 222 5" xfId="809" xr:uid="{B7DD7F7F-9D16-49BA-9F53-7A0A6A13ADDB}"/>
    <cellStyle name="Currency 223" xfId="395" xr:uid="{00000000-0005-0000-0000-00008A010000}"/>
    <cellStyle name="Currency 223 2" xfId="1215" xr:uid="{60AA4985-0C2A-4992-B3C9-11A90E6E2A74}"/>
    <cellStyle name="Currency 223 3" xfId="1607" xr:uid="{A40451D0-D771-4BB6-A957-DEBB0694BC87}"/>
    <cellStyle name="Currency 223 4" xfId="2030" xr:uid="{EFB11093-04D1-4A3A-A7F1-915349E88FFF}"/>
    <cellStyle name="Currency 223 5" xfId="810" xr:uid="{3675AB4B-49E3-4504-9A8D-D28214305224}"/>
    <cellStyle name="Currency 23" xfId="396" xr:uid="{00000000-0005-0000-0000-00008B010000}"/>
    <cellStyle name="Currency 23 2" xfId="1216" xr:uid="{B726333B-89C2-4E64-8F0F-73C536DFF9A4}"/>
    <cellStyle name="Currency 23 3" xfId="2031" xr:uid="{560B342F-3638-4A1A-AF16-E9B4F619D0BC}"/>
    <cellStyle name="Currency 24" xfId="397" xr:uid="{00000000-0005-0000-0000-00008C010000}"/>
    <cellStyle name="Currency 24 2" xfId="1217" xr:uid="{F41E6042-E5EA-4B68-9373-EA6EAE555498}"/>
    <cellStyle name="Currency 24 3" xfId="2032" xr:uid="{DAE05F29-D5DE-4802-B487-40355FB63049}"/>
    <cellStyle name="Currency 25" xfId="398" xr:uid="{00000000-0005-0000-0000-00008D010000}"/>
    <cellStyle name="Currency 25 2" xfId="1218" xr:uid="{CF390AFB-B6E7-482D-9CD3-AB2AB89F6AE0}"/>
    <cellStyle name="Currency 25 3" xfId="2033" xr:uid="{9F06871B-CE7D-4B9A-9066-63B29BE4E972}"/>
    <cellStyle name="Currency 26" xfId="399" xr:uid="{00000000-0005-0000-0000-00008E010000}"/>
    <cellStyle name="Currency 26 2" xfId="1219" xr:uid="{D13A6EF3-DF4A-4DC7-9C22-BA9EFA34CEBC}"/>
    <cellStyle name="Currency 26 3" xfId="2034" xr:uid="{00441194-6516-4821-A270-2BF660D17FCC}"/>
    <cellStyle name="Currency 27" xfId="400" xr:uid="{00000000-0005-0000-0000-00008F010000}"/>
    <cellStyle name="Currency 27 2" xfId="1220" xr:uid="{72B0C6CF-4DA3-4E56-9DCC-EDA615C1B3AB}"/>
    <cellStyle name="Currency 27 3" xfId="2035" xr:uid="{21DC42EE-2F37-4922-8CEC-CED4EBC0E009}"/>
    <cellStyle name="Currency 28" xfId="401" xr:uid="{00000000-0005-0000-0000-000090010000}"/>
    <cellStyle name="Currency 28 2" xfId="1221" xr:uid="{1F2237DA-45F3-45F7-A573-4A24EADC1EB1}"/>
    <cellStyle name="Currency 28 3" xfId="2036" xr:uid="{6D4AAB27-502D-4709-AA5B-69F8B7B73869}"/>
    <cellStyle name="Currency 29" xfId="402" xr:uid="{00000000-0005-0000-0000-000091010000}"/>
    <cellStyle name="Currency 29 2" xfId="1222" xr:uid="{01C89BF8-17BD-4C93-B8A2-D75A3CAD7415}"/>
    <cellStyle name="Currency 29 3" xfId="2037" xr:uid="{D649ABCF-8C94-443D-9F39-449A9D8D3BB9}"/>
    <cellStyle name="Currency 3" xfId="403" xr:uid="{00000000-0005-0000-0000-000092010000}"/>
    <cellStyle name="Currency 3 2" xfId="1223" xr:uid="{AA094DB4-1643-4BF5-9CB0-B3CDB3AA8248}"/>
    <cellStyle name="Currency 3 3" xfId="2038" xr:uid="{BEEF505D-F7F9-42BF-99EC-138BF6B8341E}"/>
    <cellStyle name="Currency 30" xfId="404" xr:uid="{00000000-0005-0000-0000-000093010000}"/>
    <cellStyle name="Currency 30 2" xfId="1224" xr:uid="{26B211EE-B2C2-406C-810B-D91EEF04F2E0}"/>
    <cellStyle name="Currency 30 3" xfId="2039" xr:uid="{B1DFC55E-13E7-4E42-AEB4-35FF7BD5BCC8}"/>
    <cellStyle name="Currency 31" xfId="405" xr:uid="{00000000-0005-0000-0000-000094010000}"/>
    <cellStyle name="Currency 31 2" xfId="1225" xr:uid="{A6C3FF34-469A-4C23-A2C3-BFAECF247FB0}"/>
    <cellStyle name="Currency 31 3" xfId="2040" xr:uid="{C915DC6C-91EE-4DC2-A757-BCF09B8FAFB8}"/>
    <cellStyle name="Currency 32" xfId="406" xr:uid="{00000000-0005-0000-0000-000095010000}"/>
    <cellStyle name="Currency 32 2" xfId="1226" xr:uid="{5AEC7B92-528E-437C-B203-FBB66B48B8BF}"/>
    <cellStyle name="Currency 32 3" xfId="2041" xr:uid="{55A5DB37-8ABB-49D0-8EB5-E879E5C1D42C}"/>
    <cellStyle name="Currency 33" xfId="407" xr:uid="{00000000-0005-0000-0000-000096010000}"/>
    <cellStyle name="Currency 33 2" xfId="1227" xr:uid="{BE5BEFDD-1411-42EA-BEE5-133A5893B3B2}"/>
    <cellStyle name="Currency 33 3" xfId="2042" xr:uid="{9952BC5A-3FA3-440B-AE53-17F692B66822}"/>
    <cellStyle name="Currency 34" xfId="408" xr:uid="{00000000-0005-0000-0000-000097010000}"/>
    <cellStyle name="Currency 34 2" xfId="1228" xr:uid="{646044D9-E9FA-4AEE-9BA4-219C8094365F}"/>
    <cellStyle name="Currency 34 3" xfId="2043" xr:uid="{38B8BF65-C4A5-4DAB-BA7E-23F429FA6F2D}"/>
    <cellStyle name="Currency 35" xfId="409" xr:uid="{00000000-0005-0000-0000-000098010000}"/>
    <cellStyle name="Currency 35 2" xfId="1229" xr:uid="{A71D1B91-0892-4917-A0BE-6969516794AA}"/>
    <cellStyle name="Currency 35 3" xfId="2044" xr:uid="{FC18A7A7-5B7A-4B86-B2F8-28F23254A144}"/>
    <cellStyle name="Currency 36" xfId="410" xr:uid="{00000000-0005-0000-0000-000099010000}"/>
    <cellStyle name="Currency 36 2" xfId="1230" xr:uid="{5A074334-F87D-47EA-A2AE-EF13EF194890}"/>
    <cellStyle name="Currency 36 3" xfId="2045" xr:uid="{380C7E77-B70B-4E90-B9ED-3185900DADF1}"/>
    <cellStyle name="Currency 37" xfId="411" xr:uid="{00000000-0005-0000-0000-00009A010000}"/>
    <cellStyle name="Currency 37 2" xfId="1231" xr:uid="{5F11D984-93E9-4EBD-B46E-31669FFFE7CE}"/>
    <cellStyle name="Currency 37 3" xfId="2046" xr:uid="{FA81BD2C-926C-4207-8ED0-D9CE78E9E510}"/>
    <cellStyle name="Currency 38" xfId="412" xr:uid="{00000000-0005-0000-0000-00009B010000}"/>
    <cellStyle name="Currency 38 2" xfId="1232" xr:uid="{D4FB61B4-A8B8-4DE3-A955-E42D68B71AAB}"/>
    <cellStyle name="Currency 38 3" xfId="2047" xr:uid="{083FC6A3-8A88-4074-90CE-F3874BEE4B18}"/>
    <cellStyle name="Currency 39" xfId="413" xr:uid="{00000000-0005-0000-0000-00009C010000}"/>
    <cellStyle name="Currency 39 2" xfId="1233" xr:uid="{E1ACBC19-1C77-4E69-9248-AF8F99343A59}"/>
    <cellStyle name="Currency 39 3" xfId="2048" xr:uid="{CA60BC8B-2F5C-4C63-9C55-4B19C27E2D45}"/>
    <cellStyle name="Currency 4" xfId="414" xr:uid="{00000000-0005-0000-0000-00009D010000}"/>
    <cellStyle name="Currency 4 2" xfId="1234" xr:uid="{F5EBD08C-C982-4A1B-A120-D9E2577EB0DB}"/>
    <cellStyle name="Currency 4 3" xfId="2049" xr:uid="{8599BE44-F354-4B49-BB20-4C252847E22C}"/>
    <cellStyle name="Currency 40" xfId="415" xr:uid="{00000000-0005-0000-0000-00009E010000}"/>
    <cellStyle name="Currency 40 2" xfId="1235" xr:uid="{DC1E1FF2-E66A-42A2-9871-3F08B5EF3923}"/>
    <cellStyle name="Currency 40 3" xfId="2050" xr:uid="{12390B2C-23BE-48F6-A449-279EF5012CBE}"/>
    <cellStyle name="Currency 41" xfId="416" xr:uid="{00000000-0005-0000-0000-00009F010000}"/>
    <cellStyle name="Currency 41 2" xfId="1236" xr:uid="{9B719818-A3B1-4C81-94C6-D2F3D2DE16F6}"/>
    <cellStyle name="Currency 41 3" xfId="2051" xr:uid="{67DF547C-F037-4FB9-98B0-F60FAE9C65BB}"/>
    <cellStyle name="Currency 42" xfId="417" xr:uid="{00000000-0005-0000-0000-0000A0010000}"/>
    <cellStyle name="Currency 42 2" xfId="1237" xr:uid="{45FD0BBE-DA88-4530-82F1-644106D1CF0C}"/>
    <cellStyle name="Currency 42 3" xfId="2052" xr:uid="{7ECD2745-923F-4837-9A77-3FB9E744DCA3}"/>
    <cellStyle name="Currency 43" xfId="418" xr:uid="{00000000-0005-0000-0000-0000A1010000}"/>
    <cellStyle name="Currency 43 2" xfId="1238" xr:uid="{F93C7BFE-442C-4DB6-B76E-01D4E181D8AC}"/>
    <cellStyle name="Currency 43 3" xfId="2053" xr:uid="{E0E82C45-736B-43F6-B607-5AFD91205339}"/>
    <cellStyle name="Currency 44" xfId="419" xr:uid="{00000000-0005-0000-0000-0000A2010000}"/>
    <cellStyle name="Currency 44 2" xfId="1239" xr:uid="{31C7F49F-6A26-4BCB-A3AC-BA25E8273B1A}"/>
    <cellStyle name="Currency 44 3" xfId="2054" xr:uid="{5D9BD5E5-D5C2-46A3-B7FD-3AE19AB3BC1B}"/>
    <cellStyle name="Currency 45" xfId="420" xr:uid="{00000000-0005-0000-0000-0000A3010000}"/>
    <cellStyle name="Currency 45 2" xfId="1240" xr:uid="{0B800FBE-082A-468B-AC66-18BB9720376E}"/>
    <cellStyle name="Currency 45 3" xfId="2055" xr:uid="{04FA55B0-576D-4985-BC68-2F8A909FA2AC}"/>
    <cellStyle name="Currency 46" xfId="421" xr:uid="{00000000-0005-0000-0000-0000A4010000}"/>
    <cellStyle name="Currency 46 2" xfId="1241" xr:uid="{9333BB81-0B35-4AED-B077-7766DE674891}"/>
    <cellStyle name="Currency 46 3" xfId="2056" xr:uid="{E159FFE4-1D17-4F84-A9D7-9C6833C33D3E}"/>
    <cellStyle name="Currency 47" xfId="422" xr:uid="{00000000-0005-0000-0000-0000A5010000}"/>
    <cellStyle name="Currency 47 2" xfId="1242" xr:uid="{96C52F24-8457-4140-9504-74D020882E5B}"/>
    <cellStyle name="Currency 47 3" xfId="2057" xr:uid="{AC28EEB3-4249-4B66-A902-EA73F57A6C46}"/>
    <cellStyle name="Currency 48" xfId="423" xr:uid="{00000000-0005-0000-0000-0000A6010000}"/>
    <cellStyle name="Currency 48 2" xfId="1243" xr:uid="{56B51CC0-C449-4A2A-AB6F-834D3E27EA3E}"/>
    <cellStyle name="Currency 48 3" xfId="2058" xr:uid="{6268AF79-C142-44DE-8A1D-A760B60665E4}"/>
    <cellStyle name="Currency 49" xfId="424" xr:uid="{00000000-0005-0000-0000-0000A7010000}"/>
    <cellStyle name="Currency 49 2" xfId="1244" xr:uid="{A5011138-DAFC-4A8A-A44F-DD82BE22F12C}"/>
    <cellStyle name="Currency 49 3" xfId="2059" xr:uid="{D9BE7818-4D85-45D8-A7CD-AC4D05A8E887}"/>
    <cellStyle name="Currency 5" xfId="425" xr:uid="{00000000-0005-0000-0000-0000A8010000}"/>
    <cellStyle name="Currency 5 2" xfId="1245" xr:uid="{B00D42EA-9168-4CB3-90B7-74F230D9FC19}"/>
    <cellStyle name="Currency 5 3" xfId="2060" xr:uid="{1022E3B3-42C0-48D5-964B-46E9B3E8725D}"/>
    <cellStyle name="Currency 50" xfId="426" xr:uid="{00000000-0005-0000-0000-0000A9010000}"/>
    <cellStyle name="Currency 50 2" xfId="1246" xr:uid="{A70E1960-7792-46CB-A352-307C77E7A91A}"/>
    <cellStyle name="Currency 50 3" xfId="2061" xr:uid="{97AADA1B-765F-4268-BC25-8540392B0EF8}"/>
    <cellStyle name="Currency 51" xfId="427" xr:uid="{00000000-0005-0000-0000-0000AA010000}"/>
    <cellStyle name="Currency 51 2" xfId="1247" xr:uid="{6159483D-B075-453F-8BB2-440A5A259466}"/>
    <cellStyle name="Currency 51 3" xfId="2062" xr:uid="{E81228E6-852E-4F69-B140-A7C844BEE748}"/>
    <cellStyle name="Currency 52" xfId="428" xr:uid="{00000000-0005-0000-0000-0000AB010000}"/>
    <cellStyle name="Currency 52 2" xfId="1248" xr:uid="{6181FEB0-DE23-4B1F-8942-C2096BF939D5}"/>
    <cellStyle name="Currency 52 3" xfId="2063" xr:uid="{D10F19E0-223D-4703-8140-BA45581AA522}"/>
    <cellStyle name="Currency 53" xfId="429" xr:uid="{00000000-0005-0000-0000-0000AC010000}"/>
    <cellStyle name="Currency 53 2" xfId="1249" xr:uid="{CA61F86C-CBAB-4D8B-83A6-85F0B19241DA}"/>
    <cellStyle name="Currency 53 3" xfId="2064" xr:uid="{48CC84A9-FA1B-4745-B57B-D3999BDB110D}"/>
    <cellStyle name="Currency 54" xfId="430" xr:uid="{00000000-0005-0000-0000-0000AD010000}"/>
    <cellStyle name="Currency 54 2" xfId="1250" xr:uid="{51F28611-D649-41A0-991F-FB3846829613}"/>
    <cellStyle name="Currency 54 3" xfId="2065" xr:uid="{3DBF3863-AB9C-42A1-83C8-C5FB117B5C3B}"/>
    <cellStyle name="Currency 55" xfId="431" xr:uid="{00000000-0005-0000-0000-0000AE010000}"/>
    <cellStyle name="Currency 55 2" xfId="1251" xr:uid="{55651D45-148D-4DE5-90A2-8F83D681E746}"/>
    <cellStyle name="Currency 55 3" xfId="2066" xr:uid="{7F0CE7BC-61F3-4C36-B1D4-9DDDC3012B93}"/>
    <cellStyle name="Currency 56" xfId="432" xr:uid="{00000000-0005-0000-0000-0000AF010000}"/>
    <cellStyle name="Currency 56 2" xfId="1252" xr:uid="{CC8066F5-5E35-4742-ACE7-42CB102B686B}"/>
    <cellStyle name="Currency 56 3" xfId="2067" xr:uid="{42CA26C0-FCD6-4019-98DD-9E87C3B37D48}"/>
    <cellStyle name="Currency 57" xfId="433" xr:uid="{00000000-0005-0000-0000-0000B0010000}"/>
    <cellStyle name="Currency 57 2" xfId="1253" xr:uid="{A8E013A6-B9AD-4B3C-AD06-2E1F65337884}"/>
    <cellStyle name="Currency 57 3" xfId="2068" xr:uid="{77C6637F-7F47-43A3-824F-F90551847388}"/>
    <cellStyle name="Currency 58" xfId="434" xr:uid="{00000000-0005-0000-0000-0000B1010000}"/>
    <cellStyle name="Currency 58 2" xfId="1254" xr:uid="{B04E480E-4DC9-490D-92BD-006829D2E7E3}"/>
    <cellStyle name="Currency 58 3" xfId="2069" xr:uid="{81C3D774-8B5F-4A09-81FA-2C25BC6758E8}"/>
    <cellStyle name="Currency 59" xfId="435" xr:uid="{00000000-0005-0000-0000-0000B2010000}"/>
    <cellStyle name="Currency 59 2" xfId="1255" xr:uid="{D3C7526C-C1E9-48E0-8D60-A3DA9EC7FB2F}"/>
    <cellStyle name="Currency 59 3" xfId="2070" xr:uid="{BD6D1137-621E-43F0-A6D3-CC4F1290AD22}"/>
    <cellStyle name="Currency 6" xfId="436" xr:uid="{00000000-0005-0000-0000-0000B3010000}"/>
    <cellStyle name="Currency 6 2" xfId="1256" xr:uid="{B1291369-60FD-4B58-90F0-7E75F64107FC}"/>
    <cellStyle name="Currency 6 3" xfId="2071" xr:uid="{D16FB30A-4FAE-41BD-A789-2CE0EA4E5363}"/>
    <cellStyle name="Currency 60" xfId="437" xr:uid="{00000000-0005-0000-0000-0000B4010000}"/>
    <cellStyle name="Currency 60 2" xfId="1257" xr:uid="{9F612F7D-5941-4DEC-B1C3-E72101B598A4}"/>
    <cellStyle name="Currency 60 3" xfId="2072" xr:uid="{B2A4273D-08EE-4E5E-8974-3B40CA52CE20}"/>
    <cellStyle name="Currency 61" xfId="438" xr:uid="{00000000-0005-0000-0000-0000B5010000}"/>
    <cellStyle name="Currency 61 2" xfId="1258" xr:uid="{F61E7730-F165-4A2B-8270-A9D7E1D8268F}"/>
    <cellStyle name="Currency 61 3" xfId="2073" xr:uid="{4FC7DE11-095C-4D4F-BA60-36BE3DA82F43}"/>
    <cellStyle name="Currency 62" xfId="439" xr:uid="{00000000-0005-0000-0000-0000B6010000}"/>
    <cellStyle name="Currency 62 2" xfId="1259" xr:uid="{C1000D3F-ECA2-4F8A-B6E2-8A598AA77F3D}"/>
    <cellStyle name="Currency 62 3" xfId="2074" xr:uid="{02C215C8-F6D0-424D-BCDD-E8AC30FBB362}"/>
    <cellStyle name="Currency 63" xfId="440" xr:uid="{00000000-0005-0000-0000-0000B7010000}"/>
    <cellStyle name="Currency 63 2" xfId="1260" xr:uid="{D8286014-98F9-4BD9-B463-E5FA91E201F0}"/>
    <cellStyle name="Currency 63 3" xfId="2075" xr:uid="{F6952E93-6C0E-47A0-BC0E-C031005D2BC7}"/>
    <cellStyle name="Currency 64" xfId="441" xr:uid="{00000000-0005-0000-0000-0000B8010000}"/>
    <cellStyle name="Currency 64 2" xfId="1261" xr:uid="{DD82F6C0-5992-4A0B-8140-5642410E20CA}"/>
    <cellStyle name="Currency 64 3" xfId="2076" xr:uid="{1D7CF823-F553-47C1-99E2-45CC497CC57B}"/>
    <cellStyle name="Currency 65" xfId="442" xr:uid="{00000000-0005-0000-0000-0000B9010000}"/>
    <cellStyle name="Currency 65 2" xfId="1262" xr:uid="{3A5903D1-C0B8-41BB-BDC4-9FF609A56B23}"/>
    <cellStyle name="Currency 65 3" xfId="2077" xr:uid="{7ACDD3B5-6826-4BA8-9D79-E927EDADF3D9}"/>
    <cellStyle name="Currency 66" xfId="443" xr:uid="{00000000-0005-0000-0000-0000BA010000}"/>
    <cellStyle name="Currency 66 2" xfId="1263" xr:uid="{8F624C60-1F56-4146-AC26-5BA333B41315}"/>
    <cellStyle name="Currency 66 3" xfId="2078" xr:uid="{77A2AE3B-EB6F-45C9-98D1-7CBC8560510C}"/>
    <cellStyle name="Currency 67" xfId="444" xr:uid="{00000000-0005-0000-0000-0000BB010000}"/>
    <cellStyle name="Currency 67 2" xfId="1264" xr:uid="{70A34410-F448-4553-92E2-F3C3F8E71533}"/>
    <cellStyle name="Currency 67 3" xfId="2079" xr:uid="{C532F453-CB6B-4E5F-B8F6-30CF6ACE83DF}"/>
    <cellStyle name="Currency 68" xfId="445" xr:uid="{00000000-0005-0000-0000-0000BC010000}"/>
    <cellStyle name="Currency 68 2" xfId="1265" xr:uid="{A0C02A04-A584-440B-B957-5B386BC97566}"/>
    <cellStyle name="Currency 68 3" xfId="2080" xr:uid="{99CE719B-0AEC-4924-8F8E-44B50780BF3C}"/>
    <cellStyle name="Currency 69" xfId="446" xr:uid="{00000000-0005-0000-0000-0000BD010000}"/>
    <cellStyle name="Currency 69 2" xfId="1266" xr:uid="{207A8806-4663-427B-98F9-3F6200818E66}"/>
    <cellStyle name="Currency 69 3" xfId="2081" xr:uid="{181573D4-B517-4E71-9D41-633022E84D40}"/>
    <cellStyle name="Currency 7" xfId="447" xr:uid="{00000000-0005-0000-0000-0000BE010000}"/>
    <cellStyle name="Currency 7 2" xfId="1267" xr:uid="{F0EFE69E-5467-4843-9952-D01A182D4D5B}"/>
    <cellStyle name="Currency 7 3" xfId="2082" xr:uid="{D816F31C-C2FD-42C1-89AE-B1CA49B4A1AA}"/>
    <cellStyle name="Currency 70" xfId="448" xr:uid="{00000000-0005-0000-0000-0000BF010000}"/>
    <cellStyle name="Currency 70 2" xfId="1268" xr:uid="{F86901CB-4E48-4AC2-B868-F90BAFA3345C}"/>
    <cellStyle name="Currency 70 3" xfId="2083" xr:uid="{6101C02A-D09B-4B15-8F17-8C59BF62A56D}"/>
    <cellStyle name="Currency 71" xfId="449" xr:uid="{00000000-0005-0000-0000-0000C0010000}"/>
    <cellStyle name="Currency 71 2" xfId="1269" xr:uid="{DA2A2E87-F169-4E8C-B9EB-7E978258ACA1}"/>
    <cellStyle name="Currency 71 3" xfId="2084" xr:uid="{972E4C9B-CE05-4EE6-9368-86DA99F85C75}"/>
    <cellStyle name="Currency 72" xfId="450" xr:uid="{00000000-0005-0000-0000-0000C1010000}"/>
    <cellStyle name="Currency 72 2" xfId="1270" xr:uid="{A1625DA6-0BF7-4183-8EB2-3E8936EEA1CA}"/>
    <cellStyle name="Currency 72 3" xfId="2085" xr:uid="{96AEAABD-4E19-4C18-A82A-0BDB03F431F4}"/>
    <cellStyle name="Currency 73" xfId="451" xr:uid="{00000000-0005-0000-0000-0000C2010000}"/>
    <cellStyle name="Currency 73 2" xfId="1271" xr:uid="{A7F30A6A-1792-4F8C-8814-7A53615059E4}"/>
    <cellStyle name="Currency 73 3" xfId="2086" xr:uid="{336295B2-A4DB-4BC2-AB5C-BF75C2D0511D}"/>
    <cellStyle name="Currency 74" xfId="452" xr:uid="{00000000-0005-0000-0000-0000C3010000}"/>
    <cellStyle name="Currency 74 2" xfId="1272" xr:uid="{AF0C15EC-0C75-45EE-A2F8-AD25743AD519}"/>
    <cellStyle name="Currency 74 3" xfId="2087" xr:uid="{B9D5C0DB-BAAB-43D0-80CB-5BB5A1FE8347}"/>
    <cellStyle name="Currency 75" xfId="453" xr:uid="{00000000-0005-0000-0000-0000C4010000}"/>
    <cellStyle name="Currency 75 2" xfId="1273" xr:uid="{CD178AC9-36C5-4C3D-84DC-F922D09489A5}"/>
    <cellStyle name="Currency 75 3" xfId="2088" xr:uid="{EBCA7299-B0FB-4477-AAD7-92CA0FEB4866}"/>
    <cellStyle name="Currency 76" xfId="454" xr:uid="{00000000-0005-0000-0000-0000C5010000}"/>
    <cellStyle name="Currency 76 2" xfId="1274" xr:uid="{A907861E-52B4-40AF-9C32-26B5CDCD2A95}"/>
    <cellStyle name="Currency 76 3" xfId="2089" xr:uid="{75E25624-5F15-453B-822D-A9E035B01686}"/>
    <cellStyle name="Currency 77" xfId="455" xr:uid="{00000000-0005-0000-0000-0000C6010000}"/>
    <cellStyle name="Currency 77 2" xfId="1275" xr:uid="{D4401CF0-358D-46A0-8BB2-BD9E2F715D8E}"/>
    <cellStyle name="Currency 77 3" xfId="2090" xr:uid="{BD3D4F5E-BDD3-42B9-9074-43F6EB0F45AF}"/>
    <cellStyle name="Currency 78" xfId="456" xr:uid="{00000000-0005-0000-0000-0000C7010000}"/>
    <cellStyle name="Currency 78 2" xfId="1276" xr:uid="{0ADFD459-EBD7-4D00-ABBB-9AAD49C004D2}"/>
    <cellStyle name="Currency 78 3" xfId="2091" xr:uid="{BB770868-EE2A-431C-B660-BC38C5573981}"/>
    <cellStyle name="Currency 79" xfId="457" xr:uid="{00000000-0005-0000-0000-0000C8010000}"/>
    <cellStyle name="Currency 79 2" xfId="1277" xr:uid="{AE9FBAB1-818B-4612-B59D-9B2B99B8CDF6}"/>
    <cellStyle name="Currency 79 3" xfId="2092" xr:uid="{35A11D9B-91F0-4674-ABEE-62039942130C}"/>
    <cellStyle name="Currency 8" xfId="458" xr:uid="{00000000-0005-0000-0000-0000C9010000}"/>
    <cellStyle name="Currency 8 2" xfId="1278" xr:uid="{6F575555-824A-48F0-A6A2-27697FD0B2E0}"/>
    <cellStyle name="Currency 8 3" xfId="2093" xr:uid="{9B2BC55B-B662-492E-9E36-8EBF35003132}"/>
    <cellStyle name="Currency 80" xfId="459" xr:uid="{00000000-0005-0000-0000-0000CA010000}"/>
    <cellStyle name="Currency 80 2" xfId="1279" xr:uid="{53D6A2F4-93CD-47BE-BB04-F4A85329C3FE}"/>
    <cellStyle name="Currency 80 3" xfId="2094" xr:uid="{0A754913-F6FE-4956-AA3A-ADE25B721DFB}"/>
    <cellStyle name="Currency 81" xfId="460" xr:uid="{00000000-0005-0000-0000-0000CB010000}"/>
    <cellStyle name="Currency 81 2" xfId="1280" xr:uid="{8124C14B-C499-488C-B487-6FAEDACD6CE6}"/>
    <cellStyle name="Currency 81 3" xfId="2095" xr:uid="{AEFE74FA-4857-4AF3-A23F-DB8FA8D0F6A0}"/>
    <cellStyle name="Currency 82" xfId="461" xr:uid="{00000000-0005-0000-0000-0000CC010000}"/>
    <cellStyle name="Currency 82 2" xfId="1281" xr:uid="{CC8F44E2-70AC-40B6-B13C-400770504463}"/>
    <cellStyle name="Currency 82 3" xfId="2096" xr:uid="{09104748-72C0-4568-89AF-F32F79F75630}"/>
    <cellStyle name="Currency 83" xfId="462" xr:uid="{00000000-0005-0000-0000-0000CD010000}"/>
    <cellStyle name="Currency 83 2" xfId="1282" xr:uid="{F80500A4-31CD-4F16-8988-47508C0062DA}"/>
    <cellStyle name="Currency 83 3" xfId="2097" xr:uid="{30061C75-E3FE-4434-A99F-219C8BBE226A}"/>
    <cellStyle name="Currency 84" xfId="463" xr:uid="{00000000-0005-0000-0000-0000CE010000}"/>
    <cellStyle name="Currency 84 2" xfId="1283" xr:uid="{9311C019-7DDA-4506-BAC0-42DD59B06F91}"/>
    <cellStyle name="Currency 84 3" xfId="2098" xr:uid="{58AC4D2B-6F69-4AA0-A067-B52063CA89C4}"/>
    <cellStyle name="Currency 85" xfId="464" xr:uid="{00000000-0005-0000-0000-0000CF010000}"/>
    <cellStyle name="Currency 85 2" xfId="1284" xr:uid="{F2840FE7-8346-4FDE-A68E-DD6961042378}"/>
    <cellStyle name="Currency 85 3" xfId="2099" xr:uid="{2CEA950A-F0C0-4C65-8DE2-771F29BC3BC8}"/>
    <cellStyle name="Currency 86" xfId="465" xr:uid="{00000000-0005-0000-0000-0000D0010000}"/>
    <cellStyle name="Currency 86 2" xfId="1285" xr:uid="{E3FA61E9-1192-46F3-84A8-4233A1D297DE}"/>
    <cellStyle name="Currency 86 3" xfId="2100" xr:uid="{1A8B89BE-A541-44FF-8D3B-7D8DD8CA5727}"/>
    <cellStyle name="Currency 87" xfId="466" xr:uid="{00000000-0005-0000-0000-0000D1010000}"/>
    <cellStyle name="Currency 87 2" xfId="1286" xr:uid="{1D8C8DB9-33DD-4B36-A40C-514F80A61E2C}"/>
    <cellStyle name="Currency 87 3" xfId="2101" xr:uid="{6F0CC303-C759-4DF6-866B-1D2277B92A47}"/>
    <cellStyle name="Currency 88" xfId="467" xr:uid="{00000000-0005-0000-0000-0000D2010000}"/>
    <cellStyle name="Currency 88 2" xfId="1287" xr:uid="{C655F1EB-78E8-41FF-B9BA-B769131BD2F6}"/>
    <cellStyle name="Currency 88 3" xfId="2102" xr:uid="{180E1EE0-E5E0-4AA2-A3A7-B20733D8E287}"/>
    <cellStyle name="Currency 89" xfId="468" xr:uid="{00000000-0005-0000-0000-0000D3010000}"/>
    <cellStyle name="Currency 89 2" xfId="1288" xr:uid="{E8F2BEFA-737A-4623-A11F-76CAEA2F198E}"/>
    <cellStyle name="Currency 89 3" xfId="2103" xr:uid="{7B08AECF-CAED-4436-A203-FE8C41C6B3BE}"/>
    <cellStyle name="Currency 9" xfId="469" xr:uid="{00000000-0005-0000-0000-0000D4010000}"/>
    <cellStyle name="Currency 9 2" xfId="1289" xr:uid="{814EAE9B-CD04-4776-B310-7340B4AE43A7}"/>
    <cellStyle name="Currency 9 3" xfId="2104" xr:uid="{169E6872-A294-44DB-AC26-0CB0FE349C86}"/>
    <cellStyle name="Currency 90" xfId="470" xr:uid="{00000000-0005-0000-0000-0000D5010000}"/>
    <cellStyle name="Currency 90 2" xfId="1290" xr:uid="{A19FDAA5-C1F8-4A7A-A181-2F097D50C5EB}"/>
    <cellStyle name="Currency 90 3" xfId="2105" xr:uid="{2988B43F-4315-47C6-A2C3-3DBCAE1C74F7}"/>
    <cellStyle name="Currency 91" xfId="471" xr:uid="{00000000-0005-0000-0000-0000D6010000}"/>
    <cellStyle name="Currency 91 2" xfId="1291" xr:uid="{D78FA727-C20A-4710-8906-6FC81D7153FE}"/>
    <cellStyle name="Currency 91 3" xfId="2106" xr:uid="{670252E4-72CC-4035-B558-2D36BE48D02D}"/>
    <cellStyle name="Currency 92" xfId="472" xr:uid="{00000000-0005-0000-0000-0000D7010000}"/>
    <cellStyle name="Currency 92 2" xfId="1292" xr:uid="{64D3D9CE-9897-4060-A124-2EFA7107DFB3}"/>
    <cellStyle name="Currency 92 3" xfId="2107" xr:uid="{2632219A-6F5E-4587-A619-B7BC562CECCC}"/>
    <cellStyle name="Currency 93" xfId="473" xr:uid="{00000000-0005-0000-0000-0000D8010000}"/>
    <cellStyle name="Currency 93 2" xfId="1293" xr:uid="{E16F623E-5789-4C6F-B3C4-0FDF136D8922}"/>
    <cellStyle name="Currency 93 3" xfId="1529" xr:uid="{F9952C42-A0B7-45C2-B1BA-9821C27F13A6}"/>
    <cellStyle name="Currency 93 4" xfId="2108" xr:uid="{1C2B3A1B-E8AD-498B-AD55-4DCD9941FCE9}"/>
    <cellStyle name="Currency 93 5" xfId="811" xr:uid="{E0A2B52A-36BE-40FD-A01C-BFB6B6C84D01}"/>
    <cellStyle name="Currency 94" xfId="474" xr:uid="{00000000-0005-0000-0000-0000D9010000}"/>
    <cellStyle name="Currency 94 2" xfId="1294" xr:uid="{843464B5-2BD2-40BB-9D42-116330414896}"/>
    <cellStyle name="Currency 94 3" xfId="1528" xr:uid="{660DD4F7-4741-4644-B173-50C6C71FF7C6}"/>
    <cellStyle name="Currency 94 4" xfId="2109" xr:uid="{9374DFF0-4C86-4811-AB2B-0CFA95FB6E78}"/>
    <cellStyle name="Currency 94 5" xfId="812" xr:uid="{7C31A0B4-C6DA-4A17-AFC9-611DF7AB9A3C}"/>
    <cellStyle name="Currency 95" xfId="475" xr:uid="{00000000-0005-0000-0000-0000DA010000}"/>
    <cellStyle name="Currency 95 2" xfId="1295" xr:uid="{B2BBE390-24BE-41A7-A712-22884FE9E258}"/>
    <cellStyle name="Currency 95 3" xfId="1527" xr:uid="{5BE5BC0F-5058-4AA8-A54D-A98A689DA3C9}"/>
    <cellStyle name="Currency 95 4" xfId="2110" xr:uid="{22BF93B2-64E6-4695-97C7-5609D609DFA9}"/>
    <cellStyle name="Currency 95 5" xfId="813" xr:uid="{2B12844D-A5F4-460E-AAD7-4F1B7F3384D0}"/>
    <cellStyle name="Currency 96" xfId="476" xr:uid="{00000000-0005-0000-0000-0000DB010000}"/>
    <cellStyle name="Currency 96 2" xfId="1296" xr:uid="{43DD5191-8D50-4C12-A17C-AFE12602F1F1}"/>
    <cellStyle name="Currency 96 3" xfId="1526" xr:uid="{1AB160EF-FE11-42BD-A21E-BA56D769B99E}"/>
    <cellStyle name="Currency 96 4" xfId="2111" xr:uid="{6FFC07E7-C2F9-4413-91E0-9717BCE620CD}"/>
    <cellStyle name="Currency 96 5" xfId="814" xr:uid="{A7E5D6E7-65D6-4632-8CE8-264DED8336F4}"/>
    <cellStyle name="Currency 97" xfId="477" xr:uid="{00000000-0005-0000-0000-0000DC010000}"/>
    <cellStyle name="Currency 97 2" xfId="1297" xr:uid="{762E91C2-FA0E-43CA-8C48-505740C0D642}"/>
    <cellStyle name="Currency 97 3" xfId="1525" xr:uid="{02FEA018-2F35-4065-B2C8-93E5200DA94D}"/>
    <cellStyle name="Currency 97 4" xfId="2112" xr:uid="{5310D40F-FCBB-4884-AA87-272ED72244EA}"/>
    <cellStyle name="Currency 97 5" xfId="815" xr:uid="{67CB6550-9BDE-4413-A686-FB16501377D9}"/>
    <cellStyle name="Currency 98" xfId="478" xr:uid="{00000000-0005-0000-0000-0000DD010000}"/>
    <cellStyle name="Currency 98 2" xfId="1298" xr:uid="{5E671CDF-0E64-4A6C-B150-491D73F606A8}"/>
    <cellStyle name="Currency 98 3" xfId="1524" xr:uid="{0AF057BD-8798-49AB-9DD0-3514EACC8211}"/>
    <cellStyle name="Currency 98 4" xfId="2113" xr:uid="{E07D9E12-B383-456D-B13B-C0D206028792}"/>
    <cellStyle name="Currency 98 5" xfId="816" xr:uid="{036AC3C7-7176-4A1E-AAFB-1BF5E4EACE32}"/>
    <cellStyle name="Currency 99" xfId="479" xr:uid="{00000000-0005-0000-0000-0000DE010000}"/>
    <cellStyle name="Currency 99 2" xfId="1299" xr:uid="{7E337844-7BDB-4ED0-B53A-8E5FADD3CD98}"/>
    <cellStyle name="Currency 99 3" xfId="1523" xr:uid="{5E1046A3-4DBF-49E1-93A9-71101E412ECE}"/>
    <cellStyle name="Currency 99 4" xfId="2114" xr:uid="{5A4DDF4C-2653-4107-9EC5-25BD60526B18}"/>
    <cellStyle name="Currency 99 5" xfId="817" xr:uid="{F4250B88-A034-4221-9BDF-61B12CF99E81}"/>
    <cellStyle name="Excel Built-in Normal" xfId="480" xr:uid="{00000000-0005-0000-0000-0000DF010000}"/>
    <cellStyle name="Excel Built-in Normal 2" xfId="1300" xr:uid="{26AD758B-2C25-4979-A476-A5DC604418D8}"/>
    <cellStyle name="Explanatory Text 2" xfId="481" xr:uid="{00000000-0005-0000-0000-0000E0010000}"/>
    <cellStyle name="Explanatory Text 2 2" xfId="1301" xr:uid="{9F3C54D9-AC8D-40EC-8F6E-BF952F2BD540}"/>
    <cellStyle name="Explanatory Text 2 3" xfId="2115" xr:uid="{933FB674-0E43-47C8-B26A-F02F71EA212A}"/>
    <cellStyle name="Good 2" xfId="482" xr:uid="{00000000-0005-0000-0000-0000E1010000}"/>
    <cellStyle name="Good 2 2" xfId="1302" xr:uid="{D7A218AD-A35F-4B2B-A51C-092D8D9516F1}"/>
    <cellStyle name="Good 2 3" xfId="2116" xr:uid="{627A1758-8446-4F60-B4D6-C2C43482B183}"/>
    <cellStyle name="Heading 1 2" xfId="483" xr:uid="{00000000-0005-0000-0000-0000E2010000}"/>
    <cellStyle name="Heading 1 2 2" xfId="1303" xr:uid="{BB121025-3FA2-44E2-8454-C5E41F449DFA}"/>
    <cellStyle name="Heading 1 2 3" xfId="2117" xr:uid="{81750A1D-FE5D-45BD-8B26-A79DB196D0C7}"/>
    <cellStyle name="Heading 2 2" xfId="484" xr:uid="{00000000-0005-0000-0000-0000E3010000}"/>
    <cellStyle name="Heading 2 2 2" xfId="1304" xr:uid="{0EEE418E-69DE-4D31-90B2-C1FD1D5E613F}"/>
    <cellStyle name="Heading 2 2 3" xfId="2118" xr:uid="{3C24F772-36A0-4D7D-843A-96A1ACF9376E}"/>
    <cellStyle name="Heading 3 2" xfId="485" xr:uid="{00000000-0005-0000-0000-0000E4010000}"/>
    <cellStyle name="Heading 3 2 2" xfId="1305" xr:uid="{3E5DBD18-7AAB-4837-A5F5-40DDBB8FE90C}"/>
    <cellStyle name="Heading 3 2 3" xfId="2119" xr:uid="{57ED9551-9475-4BA6-BA76-44961A28914F}"/>
    <cellStyle name="Heading 4 2" xfId="486" xr:uid="{00000000-0005-0000-0000-0000E5010000}"/>
    <cellStyle name="Heading 4 2 2" xfId="1306" xr:uid="{B83DFA13-AB04-4604-A17E-23DE67555F87}"/>
    <cellStyle name="Heading 4 2 3" xfId="2120" xr:uid="{F65A494D-2A0C-4923-8149-AB8CE4AEB482}"/>
    <cellStyle name="Hyperlink 2" xfId="488" xr:uid="{00000000-0005-0000-0000-0000E7010000}"/>
    <cellStyle name="Hyperlink 2 2" xfId="1307" xr:uid="{3361B67C-C343-413F-9356-68F9E78FB99D}"/>
    <cellStyle name="Hyperlink 2 3" xfId="2123" xr:uid="{62D2C40E-29EA-43FC-85B9-5D98B9EE4014}"/>
    <cellStyle name="Hyperlink 3" xfId="489" xr:uid="{00000000-0005-0000-0000-0000E8010000}"/>
    <cellStyle name="Hyperlink 3 2" xfId="1308" xr:uid="{A6B7F7C3-55F5-4881-BF64-3B9CA93706DA}"/>
    <cellStyle name="Hyperlink 3 3" xfId="2124" xr:uid="{5C9DEF99-B42F-4FAC-815A-830AB06D1BBC}"/>
    <cellStyle name="Hyperlink 4" xfId="490" xr:uid="{00000000-0005-0000-0000-0000E9010000}"/>
    <cellStyle name="Hyperlink 4 2" xfId="1309" xr:uid="{DDDA2F1C-1940-43FC-A456-86022F504C33}"/>
    <cellStyle name="Hyperlink 4 3" xfId="2125" xr:uid="{E0B3F458-6F3F-4FDA-BE15-28EE745DFF07}"/>
    <cellStyle name="Hyperlink 5" xfId="491" xr:uid="{00000000-0005-0000-0000-0000EA010000}"/>
    <cellStyle name="Hyperlink 5 2" xfId="492" xr:uid="{00000000-0005-0000-0000-0000EB010000}"/>
    <cellStyle name="Hyperlink 5 2 2" xfId="1311" xr:uid="{34306DD6-3AFC-43CA-88F7-E5DD57869EC9}"/>
    <cellStyle name="Hyperlink 5 2 3" xfId="2127" xr:uid="{065CB4EC-F382-4439-A8A7-54DB178AEB68}"/>
    <cellStyle name="Hyperlink 5 3" xfId="1310" xr:uid="{1EF8FAE7-2151-47E9-9763-808164D006D8}"/>
    <cellStyle name="Hyperlink 5 4" xfId="2126" xr:uid="{20F4E414-73FB-424B-A8D7-26AE85415264}"/>
    <cellStyle name="Hyperlink 6" xfId="493" xr:uid="{00000000-0005-0000-0000-0000EC010000}"/>
    <cellStyle name="Hyperlink 6 2" xfId="1312" xr:uid="{E2A3F84F-E6D3-47FA-BB6D-99C177EF67F3}"/>
    <cellStyle name="Hyperlink 6 3" xfId="2128" xr:uid="{14FCF557-50CF-4562-BE1E-992E0C7F23A2}"/>
    <cellStyle name="Hyperlink 7" xfId="494" xr:uid="{00000000-0005-0000-0000-0000ED010000}"/>
    <cellStyle name="Hyperlink 7 2" xfId="1313" xr:uid="{2BDDC137-30FE-49F6-A558-375C5EEBA9A4}"/>
    <cellStyle name="Hyperlink 7 3" xfId="2129" xr:uid="{A770AC8A-A0A4-443C-B3E8-0CA364AE2236}"/>
    <cellStyle name="Input 2" xfId="495" xr:uid="{00000000-0005-0000-0000-0000EE010000}"/>
    <cellStyle name="Input 2 2" xfId="1314" xr:uid="{7217637A-9310-49FF-A6ED-1A792EE8E61E}"/>
    <cellStyle name="Input 2 3" xfId="2121" xr:uid="{2C4BEC99-D82F-47F4-BA06-11EB1F05882B}"/>
    <cellStyle name="Link" xfId="487" builtinId="8"/>
    <cellStyle name="Link 2" xfId="820" xr:uid="{190888B7-2F24-48EA-AB5F-884631EEA11C}"/>
    <cellStyle name="Link 3" xfId="2122" xr:uid="{657F4AD5-4149-4B34-9FCC-13998E310E02}"/>
    <cellStyle name="Linked Cell 2" xfId="496" xr:uid="{00000000-0005-0000-0000-0000EF010000}"/>
    <cellStyle name="Linked Cell 2 2" xfId="1315" xr:uid="{10EEA769-4069-4CEA-B803-6F116E28F433}"/>
    <cellStyle name="Linked Cell 2 3" xfId="2130" xr:uid="{9E9A5F34-624A-4C03-9C08-529DD9522B3A}"/>
    <cellStyle name="Neutral 2" xfId="497" xr:uid="{00000000-0005-0000-0000-0000F0010000}"/>
    <cellStyle name="Neutral 2 2" xfId="1316" xr:uid="{6AC171C1-4806-4154-A828-C4D3234F1143}"/>
    <cellStyle name="Neutral 2 3" xfId="2131" xr:uid="{422893FA-4FCE-43B3-8C17-4370E7A0D2C5}"/>
    <cellStyle name="Normal 10" xfId="498" xr:uid="{00000000-0005-0000-0000-0000F2010000}"/>
    <cellStyle name="Normal 10 2" xfId="1317" xr:uid="{D8522D2A-E25F-4FDE-971E-974C8E46D7E0}"/>
    <cellStyle name="Normal 100" xfId="499" xr:uid="{00000000-0005-0000-0000-0000F3010000}"/>
    <cellStyle name="Normal 100 2" xfId="1318" xr:uid="{11C17419-7F98-4C9F-9C09-2E9FE232FB7F}"/>
    <cellStyle name="Normal 118" xfId="500" xr:uid="{00000000-0005-0000-0000-0000F4010000}"/>
    <cellStyle name="Normal 118 2" xfId="1319" xr:uid="{220E79C7-5F4C-4259-A782-CC4BFD5B70E1}"/>
    <cellStyle name="Normal 12" xfId="501" xr:uid="{00000000-0005-0000-0000-0000F5010000}"/>
    <cellStyle name="Normal 12 2" xfId="1320" xr:uid="{891731CB-E92D-413A-80FF-9B77BD2567CD}"/>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2 2" xfId="1325" xr:uid="{4892A915-957D-4AAA-ADE8-496399381657}"/>
    <cellStyle name="Normal 13 2 2 2 2 3" xfId="2136" xr:uid="{4E047D83-098E-4938-8207-E0D86A04F5FB}"/>
    <cellStyle name="Normal 13 2 2 2 3" xfId="507" xr:uid="{00000000-0005-0000-0000-0000FB010000}"/>
    <cellStyle name="Normal 13 2 2 2 3 2" xfId="1326" xr:uid="{02BFBB2B-DE64-48A0-A61F-0C991D326649}"/>
    <cellStyle name="Normal 13 2 2 2 3 3" xfId="2137" xr:uid="{C9989EE1-8C0B-4AAA-B0B0-1E31AADF26CF}"/>
    <cellStyle name="Normal 13 2 2 2 4" xfId="1324" xr:uid="{AE35E9B6-847A-447B-8FE5-6D428FE64CAF}"/>
    <cellStyle name="Normal 13 2 2 2 5" xfId="2135" xr:uid="{A7B59C00-FB08-468C-A17E-9B80FDDE0A6A}"/>
    <cellStyle name="Normal 13 2 2 3" xfId="1323" xr:uid="{B486BBF3-14EA-40E6-9777-DBAABB0EE1C7}"/>
    <cellStyle name="Normal 13 2 2 4" xfId="2134" xr:uid="{FDF56F46-47AB-4B88-A0EE-191919594B71}"/>
    <cellStyle name="Normal 13 2 3" xfId="508" xr:uid="{00000000-0005-0000-0000-0000FC010000}"/>
    <cellStyle name="Normal 13 2 3 2" xfId="1327" xr:uid="{A1409866-879F-4CD6-B39A-FA71CCC46D7D}"/>
    <cellStyle name="Normal 13 2 3 3" xfId="2138" xr:uid="{41A3A2EC-DD46-4A7A-9CB9-DEBB527BFC7D}"/>
    <cellStyle name="Normal 13 2 4" xfId="1322" xr:uid="{DF169335-BBF2-4BC0-B959-A7E9CE41895F}"/>
    <cellStyle name="Normal 13 2 5" xfId="2133" xr:uid="{1AD2133A-DBF1-4B7F-A913-285F950827B5}"/>
    <cellStyle name="Normal 13 3" xfId="509" xr:uid="{00000000-0005-0000-0000-0000FD010000}"/>
    <cellStyle name="Normal 13 3 2" xfId="510" xr:uid="{00000000-0005-0000-0000-0000FE010000}"/>
    <cellStyle name="Normal 13 3 2 2" xfId="1329" xr:uid="{F46F9818-7954-46DD-AA14-8FE166112C25}"/>
    <cellStyle name="Normal 13 3 2 3" xfId="2140" xr:uid="{E574A71B-9AF2-4BC0-99FB-25F6994CB150}"/>
    <cellStyle name="Normal 13 3 3" xfId="1328" xr:uid="{4DAAF504-2853-41AC-AFE7-330AFC01AD1B}"/>
    <cellStyle name="Normal 13 3 4" xfId="2139" xr:uid="{0B805495-B33A-4B55-96AE-A0FFB2F68DEB}"/>
    <cellStyle name="Normal 13 4" xfId="511" xr:uid="{00000000-0005-0000-0000-0000FF010000}"/>
    <cellStyle name="Normal 13 4 2" xfId="1330" xr:uid="{BF3B4791-58F9-469B-82F6-874B6C11446B}"/>
    <cellStyle name="Normal 13 4 3" xfId="2141" xr:uid="{548B37BE-7C17-4D19-BB3B-C96F98BF9891}"/>
    <cellStyle name="Normal 13 5" xfId="1321" xr:uid="{C0BEBFC4-03D7-409B-B850-85C3F9C22E00}"/>
    <cellStyle name="Normal 13 6" xfId="512" xr:uid="{00000000-0005-0000-0000-000000020000}"/>
    <cellStyle name="Normal 13 6 2" xfId="1331" xr:uid="{B046722D-8766-468F-9AE7-79DF5E253C24}"/>
    <cellStyle name="Normal 13 6 3" xfId="2142" xr:uid="{79D7B1A4-1848-4D70-B5F9-4E3D4080BC11}"/>
    <cellStyle name="Normal 13 7" xfId="2132" xr:uid="{8E838DA8-83A9-4CFB-B4DB-8FED80DC5B01}"/>
    <cellStyle name="Normal 15" xfId="513" xr:uid="{00000000-0005-0000-0000-000001020000}"/>
    <cellStyle name="Normal 15 2" xfId="1332" xr:uid="{BA544B54-D902-40A2-AFE7-EC4E084E0609}"/>
    <cellStyle name="Normal 16" xfId="514" xr:uid="{00000000-0005-0000-0000-000002020000}"/>
    <cellStyle name="Normal 16 2" xfId="1333" xr:uid="{FD5F901F-E385-48AE-8A16-0A03721C3B57}"/>
    <cellStyle name="Normal 17" xfId="515" xr:uid="{00000000-0005-0000-0000-000003020000}"/>
    <cellStyle name="Normal 17 2" xfId="1334" xr:uid="{8AFFF6F8-CD62-48AC-A9AC-EB9A4B914525}"/>
    <cellStyle name="Normal 19" xfId="516" xr:uid="{00000000-0005-0000-0000-000004020000}"/>
    <cellStyle name="Normal 19 2" xfId="1335" xr:uid="{1DC21D06-0E96-4836-BB97-6FA94F94E6CB}"/>
    <cellStyle name="Normal 2" xfId="517" xr:uid="{00000000-0005-0000-0000-000005020000}"/>
    <cellStyle name="Normal 2 2" xfId="518" xr:uid="{00000000-0005-0000-0000-000006020000}"/>
    <cellStyle name="Normal 2 2 2" xfId="519" xr:uid="{00000000-0005-0000-0000-000007020000}"/>
    <cellStyle name="Normal 2 2 2 2" xfId="1338" xr:uid="{FA7C2127-52A7-469D-AAFA-5F6B71BE7E6B}"/>
    <cellStyle name="Normal 2 2 2 3" xfId="2143" xr:uid="{EF0D7AA8-5393-4F78-9DC5-6FFA62012C7B}"/>
    <cellStyle name="Normal 2 2 3" xfId="520" xr:uid="{00000000-0005-0000-0000-000008020000}"/>
    <cellStyle name="Normal 2 2 3 2" xfId="1339" xr:uid="{8085D613-F848-4242-AF17-DB411CF5DD6F}"/>
    <cellStyle name="Normal 2 2 3 3" xfId="2144" xr:uid="{38F65520-9484-4820-B7C6-5B785906364A}"/>
    <cellStyle name="Normal 2 2 4" xfId="1337" xr:uid="{E0177E6D-F301-4C06-B4B7-AE542BC48516}"/>
    <cellStyle name="Normal 2 3" xfId="521" xr:uid="{00000000-0005-0000-0000-000009020000}"/>
    <cellStyle name="Normal 2 3 2" xfId="522" xr:uid="{00000000-0005-0000-0000-00000A020000}"/>
    <cellStyle name="Normal 2 3 2 2" xfId="1341" xr:uid="{4768C497-7D96-44D2-9E80-BF7FBDE0BF9C}"/>
    <cellStyle name="Normal 2 3 2 3" xfId="2145" xr:uid="{636B27FE-17DC-4E41-A352-E3F1FC6495E0}"/>
    <cellStyle name="Normal 2 3 3" xfId="1340" xr:uid="{3AD02500-E009-429D-B992-C69EAC3714D2}"/>
    <cellStyle name="Normal 2 4" xfId="523" xr:uid="{00000000-0005-0000-0000-00000B020000}"/>
    <cellStyle name="Normal 2 4 2" xfId="524" xr:uid="{00000000-0005-0000-0000-00000C020000}"/>
    <cellStyle name="Normal 2 4 2 2" xfId="1343" xr:uid="{3154FBBD-C587-4B6A-AF8B-87DE200BF26E}"/>
    <cellStyle name="Normal 2 4 2 3" xfId="2146" xr:uid="{C5AA312C-95C3-40E5-8DBF-645969E7CCF2}"/>
    <cellStyle name="Normal 2 4 3" xfId="1342" xr:uid="{FC284506-08DB-4236-BEF4-C0BB272DDBBD}"/>
    <cellStyle name="Normal 2 5" xfId="525" xr:uid="{00000000-0005-0000-0000-00000D020000}"/>
    <cellStyle name="Normal 2 5 2" xfId="1344" xr:uid="{15A4F4D0-D2F4-4A0C-9E05-1BDDA2C00C0D}"/>
    <cellStyle name="Normal 2 5 3" xfId="2147" xr:uid="{B78A5885-B634-4456-B0A1-F2524C7B9F84}"/>
    <cellStyle name="Normal 2 6" xfId="1336" xr:uid="{1279EE2A-0545-4995-AF24-0D0665D2D0B6}"/>
    <cellStyle name="Normal 23" xfId="526" xr:uid="{00000000-0005-0000-0000-00000E020000}"/>
    <cellStyle name="Normal 23 2" xfId="1345" xr:uid="{6AD712D0-C7FD-4C26-B094-ED3B4C755E50}"/>
    <cellStyle name="Normal 3" xfId="527" xr:uid="{00000000-0005-0000-0000-00000F020000}"/>
    <cellStyle name="Normal 3 2" xfId="528" xr:uid="{00000000-0005-0000-0000-000010020000}"/>
    <cellStyle name="Normal 3 2 11" xfId="529" xr:uid="{00000000-0005-0000-0000-000011020000}"/>
    <cellStyle name="Normal 3 2 11 2" xfId="1348" xr:uid="{49CD771F-DE5A-4992-BEA4-3D191D94354C}"/>
    <cellStyle name="Normal 3 2 2" xfId="1347" xr:uid="{DCBE8AFB-DB8D-435F-ADEA-97E45351C747}"/>
    <cellStyle name="Normal 3 2 3" xfId="2149" xr:uid="{621F1EED-83A3-499B-A911-AD2A8B5A98DD}"/>
    <cellStyle name="Normal 3 3" xfId="530" xr:uid="{00000000-0005-0000-0000-000012020000}"/>
    <cellStyle name="Normal 3 3 2" xfId="1349" xr:uid="{4FE537EB-5E46-4C0F-A98C-48BFB8F1F41C}"/>
    <cellStyle name="Normal 3 3 3" xfId="2150" xr:uid="{A98CD473-553E-45BA-8CFA-328141405B72}"/>
    <cellStyle name="Normal 3 4" xfId="531" xr:uid="{00000000-0005-0000-0000-000013020000}"/>
    <cellStyle name="Normal 3 4 2" xfId="1350" xr:uid="{D1EF482E-C8B2-44DD-A721-73832EC09A3C}"/>
    <cellStyle name="Normal 3 4 3" xfId="2151" xr:uid="{A38388A1-B4F3-474C-9CAD-B0C675CB1014}"/>
    <cellStyle name="Normal 3 5" xfId="1346" xr:uid="{966DED80-B88C-404E-9A8F-35029687D6A3}"/>
    <cellStyle name="Normal 3 6" xfId="2148" xr:uid="{60436AA3-2AA7-480E-983E-1BA6158DC765}"/>
    <cellStyle name="Normal 3 8" xfId="532" xr:uid="{00000000-0005-0000-0000-000014020000}"/>
    <cellStyle name="Normal 3 8 2" xfId="533" xr:uid="{00000000-0005-0000-0000-000015020000}"/>
    <cellStyle name="Normal 3 8 2 2" xfId="534" xr:uid="{00000000-0005-0000-0000-000016020000}"/>
    <cellStyle name="Normal 3 8 2 2 2" xfId="1353" xr:uid="{82F5330D-1371-4798-A833-8380A0E6A7B9}"/>
    <cellStyle name="Normal 3 8 2 2 3" xfId="2154" xr:uid="{F109840E-2F46-45F7-A811-EDB825D1E04D}"/>
    <cellStyle name="Normal 3 8 2 3" xfId="1352" xr:uid="{6174FEDF-9DDA-4E47-95B8-7C06C7516E79}"/>
    <cellStyle name="Normal 3 8 2 4" xfId="2153" xr:uid="{8159BA6A-8BA8-4575-ABBD-0C6D0E2D289D}"/>
    <cellStyle name="Normal 3 8 3" xfId="535" xr:uid="{00000000-0005-0000-0000-000017020000}"/>
    <cellStyle name="Normal 3 8 3 2" xfId="1354" xr:uid="{E4AA33D1-21A7-4691-B273-F44FB152BF40}"/>
    <cellStyle name="Normal 3 8 3 3" xfId="2155" xr:uid="{84D1D7D0-93C0-400E-A868-B95B4B54FF64}"/>
    <cellStyle name="Normal 3 8 4" xfId="1351" xr:uid="{510F5858-B9A7-4142-B76C-2E40D4FB03CF}"/>
    <cellStyle name="Normal 3 8 5" xfId="2152" xr:uid="{310F2CD9-4562-4F41-B5BC-145295606C0D}"/>
    <cellStyle name="Normal 4" xfId="536" xr:uid="{00000000-0005-0000-0000-000018020000}"/>
    <cellStyle name="Normal 4 2" xfId="537" xr:uid="{00000000-0005-0000-0000-000019020000}"/>
    <cellStyle name="Normal 4 2 2" xfId="1356" xr:uid="{9BE293D5-5D0E-4FC4-BC83-1368CB3D1D17}"/>
    <cellStyle name="Normal 4 2 3" xfId="2156" xr:uid="{3752AAC4-A189-407B-BDFB-4351964BFB25}"/>
    <cellStyle name="Normal 4 3" xfId="538" xr:uid="{00000000-0005-0000-0000-00001A020000}"/>
    <cellStyle name="Normal 4 3 2" xfId="1357" xr:uid="{99D0A0C2-68BE-4BEB-A754-93BDD02B476C}"/>
    <cellStyle name="Normal 4 4" xfId="539" xr:uid="{00000000-0005-0000-0000-00001B020000}"/>
    <cellStyle name="Normal 4 4 2" xfId="1358" xr:uid="{76D6D476-1C79-42F6-8F3D-E4269DDB6FE0}"/>
    <cellStyle name="Normal 4 4 3" xfId="2157" xr:uid="{B0B11CE8-6DC5-4FA7-93B1-1A1CCD100955}"/>
    <cellStyle name="Normal 4 5" xfId="1355" xr:uid="{3B7EE9D1-6581-4A9A-BADB-FC200E3A8822}"/>
    <cellStyle name="Normal 416" xfId="540" xr:uid="{00000000-0005-0000-0000-00001C020000}"/>
    <cellStyle name="Normal 416 2" xfId="1359" xr:uid="{E6159B79-2DBC-4029-BE69-EFD79FA72B4B}"/>
    <cellStyle name="Normal 417" xfId="541" xr:uid="{00000000-0005-0000-0000-00001D020000}"/>
    <cellStyle name="Normal 417 2" xfId="1360" xr:uid="{62A49C96-B5E8-464F-B16A-7D0E34CA531A}"/>
    <cellStyle name="Normal 428" xfId="542" xr:uid="{00000000-0005-0000-0000-00001E020000}"/>
    <cellStyle name="Normal 428 2" xfId="1361" xr:uid="{6957D545-C590-480C-992D-158A216D4702}"/>
    <cellStyle name="Normal 429" xfId="543" xr:uid="{00000000-0005-0000-0000-00001F020000}"/>
    <cellStyle name="Normal 429 2" xfId="1362" xr:uid="{A9F72989-82BB-4678-99B1-FC9CA14DFE94}"/>
    <cellStyle name="Normal 486" xfId="544" xr:uid="{00000000-0005-0000-0000-000020020000}"/>
    <cellStyle name="Normal 486 2" xfId="1363" xr:uid="{89016186-A5CF-4665-B4D9-7D550959DCDD}"/>
    <cellStyle name="Normal 487" xfId="545" xr:uid="{00000000-0005-0000-0000-000021020000}"/>
    <cellStyle name="Normal 487 2" xfId="1364" xr:uid="{BCE5183E-E106-42B9-9CFD-67E27EC34FA8}"/>
    <cellStyle name="Normal 489" xfId="546" xr:uid="{00000000-0005-0000-0000-000022020000}"/>
    <cellStyle name="Normal 489 2" xfId="1365" xr:uid="{E74F5FC5-3191-4E93-BBEB-A8F7D10FDBDD}"/>
    <cellStyle name="Normal 490" xfId="547" xr:uid="{00000000-0005-0000-0000-000023020000}"/>
    <cellStyle name="Normal 490 2" xfId="1366" xr:uid="{F5BD155A-1EC5-4686-B868-74214E8EAACA}"/>
    <cellStyle name="Normal 5" xfId="548" xr:uid="{00000000-0005-0000-0000-000024020000}"/>
    <cellStyle name="Normal 5 2" xfId="549" xr:uid="{00000000-0005-0000-0000-000025020000}"/>
    <cellStyle name="Normal 5 2 2" xfId="1368" xr:uid="{F72B201D-1C84-4658-BDE4-E28230134E60}"/>
    <cellStyle name="Normal 5 2 3" xfId="2159" xr:uid="{5AC19181-B907-4100-AEC9-26934273D5F3}"/>
    <cellStyle name="Normal 5 3" xfId="550" xr:uid="{00000000-0005-0000-0000-000026020000}"/>
    <cellStyle name="Normal 5 3 2" xfId="1369" xr:uid="{6AA72133-CC30-4BBE-9536-BAC03453DCDC}"/>
    <cellStyle name="Normal 5 3 3" xfId="2160" xr:uid="{6A417282-8FBA-4FCB-A1B1-A1063D42F0B5}"/>
    <cellStyle name="Normal 5 4" xfId="1367" xr:uid="{AE5E436C-7C09-4354-9F9B-DABE7546A401}"/>
    <cellStyle name="Normal 5 5" xfId="2158" xr:uid="{51D5A14A-662A-470C-9743-6B449200C0D6}"/>
    <cellStyle name="Normal 506" xfId="551" xr:uid="{00000000-0005-0000-0000-000027020000}"/>
    <cellStyle name="Normal 506 2" xfId="1370" xr:uid="{9D54BFDA-C458-4769-B773-879BDBD91C76}"/>
    <cellStyle name="Normal 516" xfId="552" xr:uid="{00000000-0005-0000-0000-000028020000}"/>
    <cellStyle name="Normal 516 2" xfId="1371" xr:uid="{F6272AEC-690C-4644-811E-F36ED55CAE5D}"/>
    <cellStyle name="Normal 517" xfId="553" xr:uid="{00000000-0005-0000-0000-000029020000}"/>
    <cellStyle name="Normal 517 2" xfId="1372" xr:uid="{4B24FE9D-FD53-400D-94EF-1D357868B155}"/>
    <cellStyle name="Normal 53" xfId="554" xr:uid="{00000000-0005-0000-0000-00002A020000}"/>
    <cellStyle name="Normal 53 2" xfId="1373" xr:uid="{000705D2-8E73-4BF6-B58C-CABBB5BE04F4}"/>
    <cellStyle name="Normal 54" xfId="555" xr:uid="{00000000-0005-0000-0000-00002B020000}"/>
    <cellStyle name="Normal 54 2" xfId="1374" xr:uid="{E0E3B8AD-A6D5-4E1D-9306-4B47999F665B}"/>
    <cellStyle name="Normal 542" xfId="556" xr:uid="{00000000-0005-0000-0000-00002C020000}"/>
    <cellStyle name="Normal 542 2" xfId="1375" xr:uid="{4AE2AADD-57DE-4276-946E-A9EF2B7120C5}"/>
    <cellStyle name="Normal 543" xfId="557" xr:uid="{00000000-0005-0000-0000-00002D020000}"/>
    <cellStyle name="Normal 543 2" xfId="1376" xr:uid="{A6BEF57D-01AE-43FD-A57F-64962A2844DD}"/>
    <cellStyle name="Normal 544" xfId="558" xr:uid="{00000000-0005-0000-0000-00002E020000}"/>
    <cellStyle name="Normal 544 2" xfId="1377" xr:uid="{4C420343-3A21-4DCD-835A-2CBBEFE59CF4}"/>
    <cellStyle name="Normal 547" xfId="559" xr:uid="{00000000-0005-0000-0000-00002F020000}"/>
    <cellStyle name="Normal 547 2" xfId="1378" xr:uid="{68B72080-64BB-47CD-A2AA-CB5E299A7A87}"/>
    <cellStyle name="Normal 548" xfId="560" xr:uid="{00000000-0005-0000-0000-000030020000}"/>
    <cellStyle name="Normal 548 2" xfId="1379" xr:uid="{B794AB13-643C-4404-A217-340472612CD6}"/>
    <cellStyle name="Normal 550" xfId="561" xr:uid="{00000000-0005-0000-0000-000031020000}"/>
    <cellStyle name="Normal 550 2" xfId="1380" xr:uid="{8DF72658-1FE5-4441-8DFA-FE148A0E39A7}"/>
    <cellStyle name="Normal 571" xfId="562" xr:uid="{00000000-0005-0000-0000-000032020000}"/>
    <cellStyle name="Normal 571 2" xfId="1381" xr:uid="{ED835120-D735-4604-BF0E-191A5FEAC347}"/>
    <cellStyle name="Normal 572" xfId="563" xr:uid="{00000000-0005-0000-0000-000033020000}"/>
    <cellStyle name="Normal 572 2" xfId="1382" xr:uid="{AA4E445A-3511-4512-ADDC-A1B7F759EDA1}"/>
    <cellStyle name="Normal 6" xfId="564" xr:uid="{00000000-0005-0000-0000-000034020000}"/>
    <cellStyle name="Normal 6 2" xfId="565" xr:uid="{00000000-0005-0000-0000-000035020000}"/>
    <cellStyle name="Normal 6 2 2" xfId="1384" xr:uid="{B19C60D1-4BBA-4A44-9235-D92317602983}"/>
    <cellStyle name="Normal 6 2 3" xfId="2162" xr:uid="{C5AC17A8-09E9-4300-8460-F8555AD1D190}"/>
    <cellStyle name="Normal 6 3" xfId="566" xr:uid="{00000000-0005-0000-0000-000036020000}"/>
    <cellStyle name="Normal 6 3 2" xfId="1385" xr:uid="{168659F8-8F9F-4125-95EA-2DE73A49AAE1}"/>
    <cellStyle name="Normal 6 4" xfId="1383" xr:uid="{8B3EED95-F603-4268-A5E4-6E373A7B298B}"/>
    <cellStyle name="Normal 6 5" xfId="2161" xr:uid="{32775095-7813-400C-A4EA-E9A86C5F5D0B}"/>
    <cellStyle name="Normal 7" xfId="567" xr:uid="{00000000-0005-0000-0000-000037020000}"/>
    <cellStyle name="Normal 7 2" xfId="568" xr:uid="{00000000-0005-0000-0000-000038020000}"/>
    <cellStyle name="Normal 7 2 2" xfId="1387" xr:uid="{DCBF1537-CC4C-47C2-8918-3B10514B0439}"/>
    <cellStyle name="Normal 7 2 3" xfId="2163" xr:uid="{3D050BD3-FBFF-4936-8740-3E632D0548E2}"/>
    <cellStyle name="Normal 7 3" xfId="1386" xr:uid="{8F577A3C-4377-4718-8ED2-5E73ED213481}"/>
    <cellStyle name="Normal 8" xfId="569" xr:uid="{00000000-0005-0000-0000-000039020000}"/>
    <cellStyle name="Normal 8 2" xfId="1388" xr:uid="{1C6700C9-CC16-44C6-899D-2B40D0F61C64}"/>
    <cellStyle name="Normal 9" xfId="592" xr:uid="{847B6E86-FBAA-4447-A2D3-23B088528AA3}"/>
    <cellStyle name="Normal 9 2" xfId="1389" xr:uid="{9639475D-389C-441A-9D56-5AD56FC90332}"/>
    <cellStyle name="Normal 9 3" xfId="1413" xr:uid="{C9F2272E-0C12-4903-8BCC-920C32C4A2C1}"/>
    <cellStyle name="Normal 9 4" xfId="818" xr:uid="{85C5ACB1-B616-4B81-A315-9C2F955AA743}"/>
    <cellStyle name="Normal_Sheet1" xfId="570" xr:uid="{00000000-0005-0000-0000-00003A020000}"/>
    <cellStyle name="Note 2" xfId="571" xr:uid="{00000000-0005-0000-0000-00003B020000}"/>
    <cellStyle name="Note 2 2" xfId="1390" xr:uid="{2A3004FA-3D5E-4C62-AA4C-013F257B6378}"/>
    <cellStyle name="Note 2 3" xfId="2164" xr:uid="{6A2AB786-ED8B-4BA0-A6A2-AA2CD1DE0CE6}"/>
    <cellStyle name="Output 2" xfId="572" xr:uid="{00000000-0005-0000-0000-00003C020000}"/>
    <cellStyle name="Output 2 2" xfId="1391" xr:uid="{D59A2343-2989-48B5-9DFA-A1EA468517BB}"/>
    <cellStyle name="Output 2 3" xfId="2165" xr:uid="{1576D04A-F456-4ECF-960D-6A437F0F0919}"/>
    <cellStyle name="Percent 2" xfId="573" xr:uid="{00000000-0005-0000-0000-00003D020000}"/>
    <cellStyle name="Percent 2 2" xfId="1392" xr:uid="{137E09B1-C9E5-45A5-BB8B-21FDA85F3496}"/>
    <cellStyle name="Percent 2 3" xfId="2166" xr:uid="{E0677FA3-2F1F-4D8A-87DC-4778A5BAC3EE}"/>
    <cellStyle name="Standard" xfId="0" builtinId="0"/>
    <cellStyle name="Standard 2" xfId="819" xr:uid="{AF6FBC8D-ECFE-4759-8201-4BB9A244C7EE}"/>
    <cellStyle name="Standard 3" xfId="574" xr:uid="{00000000-0005-0000-0000-00003E020000}"/>
    <cellStyle name="Standard 3 2" xfId="1393" xr:uid="{74177CF1-A3F0-48EC-8DAF-482764979CA8}"/>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2 2 2" xfId="1397" xr:uid="{5088607E-121D-411C-B7A8-F61B2BCFFA3A}"/>
    <cellStyle name="Standard 4 2 2 2 3" xfId="2170" xr:uid="{6DDDBFE8-B927-481F-AEAB-A93C752312E3}"/>
    <cellStyle name="Standard 4 2 2 3" xfId="1396" xr:uid="{6DE54252-2A9E-4F4C-BB97-452C1968B43C}"/>
    <cellStyle name="Standard 4 2 2 4" xfId="2169" xr:uid="{4D79030B-587F-48A2-B2FA-3A4416602A94}"/>
    <cellStyle name="Standard 4 2 3" xfId="579" xr:uid="{00000000-0005-0000-0000-000043020000}"/>
    <cellStyle name="Standard 4 2 3 2" xfId="1398" xr:uid="{B23245CB-A3F1-45EC-A88D-B80600E314BB}"/>
    <cellStyle name="Standard 4 2 3 3" xfId="2171" xr:uid="{F9F4C5D8-FBA8-423E-A5BC-AB81A8F288F3}"/>
    <cellStyle name="Standard 4 2 4" xfId="1395" xr:uid="{A91ABE16-AA18-4DFE-A96C-4644EFD227B1}"/>
    <cellStyle name="Standard 4 2 5" xfId="2168" xr:uid="{F81A8397-39CD-4F1C-8974-A2847D0C177B}"/>
    <cellStyle name="Standard 4 3" xfId="580" xr:uid="{00000000-0005-0000-0000-000044020000}"/>
    <cellStyle name="Standard 4 3 2" xfId="581" xr:uid="{00000000-0005-0000-0000-000045020000}"/>
    <cellStyle name="Standard 4 3 2 2" xfId="1400" xr:uid="{356588B7-C73D-40BF-8815-377C6A1B1F5C}"/>
    <cellStyle name="Standard 4 3 2 3" xfId="2173" xr:uid="{D97C6F58-9861-4CA8-860C-67874B8F031A}"/>
    <cellStyle name="Standard 4 3 3" xfId="1399" xr:uid="{F5353332-05C6-4D9B-AC43-570ECA2C0829}"/>
    <cellStyle name="Standard 4 3 4" xfId="2172" xr:uid="{2B8ECCC8-9561-4CD9-A143-B66D4427F6DD}"/>
    <cellStyle name="Standard 4 4" xfId="582" xr:uid="{00000000-0005-0000-0000-000046020000}"/>
    <cellStyle name="Standard 4 4 2" xfId="1401" xr:uid="{B4515536-2DE9-4385-996F-3A5905363108}"/>
    <cellStyle name="Standard 4 4 3" xfId="2174" xr:uid="{DEDF8147-47E5-4E19-839E-10FF5E83B2FB}"/>
    <cellStyle name="Standard 4 5" xfId="1394" xr:uid="{8F3539B9-E4B4-43F7-B3B4-56891098CF7D}"/>
    <cellStyle name="Standard 4 6" xfId="2167" xr:uid="{ACF1358C-5441-4B45-8E17-3DFD4A9396BA}"/>
    <cellStyle name="Standard 6" xfId="583" xr:uid="{00000000-0005-0000-0000-000047020000}"/>
    <cellStyle name="Standard 6 2" xfId="1402" xr:uid="{B3B73DE8-DDAD-492F-85C9-9C7580E53B77}"/>
    <cellStyle name="Title 2" xfId="584" xr:uid="{00000000-0005-0000-0000-000048020000}"/>
    <cellStyle name="Title 2 2" xfId="1403" xr:uid="{4B90E48D-E4B4-4C33-BE9D-03CB80996275}"/>
    <cellStyle name="Title 2 3" xfId="2175" xr:uid="{75C237FD-9941-44B0-8996-F04E67930EF8}"/>
    <cellStyle name="Total 2" xfId="585" xr:uid="{00000000-0005-0000-0000-000049020000}"/>
    <cellStyle name="Total 2 2" xfId="1404" xr:uid="{E1712C4F-EA62-44F6-B67A-D6BA99BBB5A8}"/>
    <cellStyle name="Total 2 3" xfId="2176" xr:uid="{2FE7420E-F4D7-462B-A813-9E007B17ECC9}"/>
    <cellStyle name="Warning Text 2" xfId="586" xr:uid="{00000000-0005-0000-0000-00004A020000}"/>
    <cellStyle name="Warning Text 2 2" xfId="1405" xr:uid="{5D5CCF9C-19CD-4262-B176-48447ACE0ED8}"/>
    <cellStyle name="Warning Text 2 3" xfId="2177" xr:uid="{E2FD7E97-58A3-4FB8-82B9-80EC8EA45582}"/>
    <cellStyle name="표준 2" xfId="587" xr:uid="{00000000-0005-0000-0000-00004B020000}"/>
    <cellStyle name="표준 2 2" xfId="1410" xr:uid="{E6969A4F-E24C-4486-9111-C0AE53FE4374}"/>
    <cellStyle name="一般 7" xfId="588" xr:uid="{00000000-0005-0000-0000-00004C020000}"/>
    <cellStyle name="一般 7 2" xfId="1406" xr:uid="{7479307E-2D4D-46E1-823C-8C6CD4020B86}"/>
    <cellStyle name="標準 2" xfId="589" xr:uid="{00000000-0005-0000-0000-00004D020000}"/>
    <cellStyle name="標準 2 2" xfId="590" xr:uid="{00000000-0005-0000-0000-00004E020000}"/>
    <cellStyle name="標準 2 2 2" xfId="1408" xr:uid="{6ACE7121-AC58-4C74-89B0-2D469C556B19}"/>
    <cellStyle name="標準 2 3" xfId="591" xr:uid="{00000000-0005-0000-0000-00004F020000}"/>
    <cellStyle name="標準 2 3 2" xfId="1409" xr:uid="{13B3B26B-C95C-4BCB-A19A-1D71D6C60F76}"/>
    <cellStyle name="標準 2 4" xfId="1407" xr:uid="{003581D4-8759-4D40-9768-3FBFE6E475CC}"/>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2383881</xdr:colOff>
      <xdr:row>2</xdr:row>
      <xdr:rowOff>1354273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1817831</xdr:colOff>
      <xdr:row>2</xdr:row>
      <xdr:rowOff>972300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dominik.schmidt@srm-mikroelektronik.de"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https://srm-mikroelektronik.de/wp-content/uploads/2025-SRM-Konfliktfreie-Beschaffungsrichtlinie.pdf" TargetMode="External"/><Relationship Id="rId4" Type="http://schemas.openxmlformats.org/officeDocument/2006/relationships/hyperlink" Target="mailto:dominik.schmidt@srm-mikroelektronik.de"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59" sqref="B59"/>
    </sheetView>
  </sheetViews>
  <sheetFormatPr baseColWidth="10" defaultColWidth="9" defaultRowHeight="12.6"/>
  <cols>
    <col min="1" max="1" width="0.81640625" customWidth="1"/>
    <col min="2" max="2" width="8" customWidth="1"/>
    <col min="3" max="3" width="8.6328125" customWidth="1"/>
    <col min="4" max="4" width="13" style="180" customWidth="1"/>
    <col min="5" max="5" width="42.36328125" customWidth="1"/>
    <col min="6" max="6" width="53.36328125" customWidth="1"/>
    <col min="7" max="7" width="0.81640625" customWidth="1"/>
  </cols>
  <sheetData>
    <row r="1" spans="1:7" ht="13.2" thickTop="1">
      <c r="A1" s="7"/>
      <c r="B1" s="8"/>
      <c r="C1" s="8"/>
      <c r="D1" s="174"/>
      <c r="E1" s="8"/>
      <c r="F1" s="8"/>
      <c r="G1" s="9"/>
    </row>
    <row r="2" spans="1:7">
      <c r="A2" s="302"/>
      <c r="B2" s="5" t="s">
        <v>818</v>
      </c>
      <c r="C2" s="3"/>
      <c r="D2" s="175"/>
      <c r="E2" s="3"/>
      <c r="F2" s="3"/>
      <c r="G2" s="25"/>
    </row>
    <row r="3" spans="1:7">
      <c r="A3" s="302"/>
      <c r="B3" s="3" t="s">
        <v>811</v>
      </c>
      <c r="C3" s="5"/>
      <c r="D3" s="176"/>
      <c r="E3" s="3"/>
      <c r="F3" s="5"/>
      <c r="G3" s="25"/>
    </row>
    <row r="4" spans="1:7" ht="15">
      <c r="A4" s="302"/>
      <c r="B4" s="30" t="s">
        <v>820</v>
      </c>
      <c r="C4" s="6"/>
      <c r="D4" s="177"/>
      <c r="E4" s="3"/>
      <c r="F4" s="6"/>
      <c r="G4" s="25"/>
    </row>
    <row r="5" spans="1:7" ht="13.2">
      <c r="A5" s="302"/>
      <c r="B5" s="29" t="s">
        <v>1009</v>
      </c>
      <c r="C5" s="4"/>
      <c r="D5" s="178"/>
      <c r="E5" s="3"/>
      <c r="F5" s="4"/>
      <c r="G5" s="25"/>
    </row>
    <row r="6" spans="1:7">
      <c r="A6" s="302"/>
      <c r="B6" s="3"/>
      <c r="C6" s="3"/>
      <c r="D6" s="175"/>
      <c r="E6" s="3"/>
      <c r="F6" s="3"/>
      <c r="G6" s="25"/>
    </row>
    <row r="7" spans="1:7">
      <c r="A7" s="302"/>
      <c r="B7" s="3"/>
      <c r="C7" s="3"/>
      <c r="D7" s="175"/>
      <c r="E7" s="3"/>
      <c r="F7" s="3"/>
      <c r="G7" s="25"/>
    </row>
    <row r="8" spans="1:7">
      <c r="A8" s="302"/>
      <c r="B8" s="3"/>
      <c r="C8" s="3"/>
      <c r="D8" s="175"/>
      <c r="E8" s="3"/>
      <c r="F8" s="3"/>
      <c r="G8" s="25"/>
    </row>
    <row r="9" spans="1:7">
      <c r="A9" s="302"/>
      <c r="B9" s="305" t="s">
        <v>821</v>
      </c>
      <c r="C9" s="305"/>
      <c r="D9" s="305"/>
      <c r="E9" s="305"/>
      <c r="F9" s="305"/>
      <c r="G9" s="25"/>
    </row>
    <row r="10" spans="1:7" ht="27" customHeight="1">
      <c r="A10" s="302"/>
      <c r="B10" s="306" t="s">
        <v>425</v>
      </c>
      <c r="C10" s="306"/>
      <c r="D10" s="306"/>
      <c r="E10" s="306"/>
      <c r="F10" s="306"/>
      <c r="G10" s="25"/>
    </row>
    <row r="11" spans="1:7" ht="27" customHeight="1">
      <c r="A11" s="302"/>
      <c r="B11" s="307"/>
      <c r="C11" s="307"/>
      <c r="D11" s="307"/>
      <c r="E11" s="307"/>
      <c r="F11" s="307"/>
      <c r="G11" s="25"/>
    </row>
    <row r="12" spans="1:7">
      <c r="A12" s="302"/>
      <c r="B12" s="31" t="s">
        <v>819</v>
      </c>
      <c r="C12" s="32" t="s">
        <v>822</v>
      </c>
      <c r="D12" s="179" t="s">
        <v>823</v>
      </c>
      <c r="E12" s="32" t="s">
        <v>595</v>
      </c>
      <c r="F12" s="32" t="s">
        <v>596</v>
      </c>
      <c r="G12" s="25"/>
    </row>
    <row r="13" spans="1:7" ht="20.399999999999999">
      <c r="A13" s="302"/>
      <c r="B13" s="2">
        <v>1</v>
      </c>
      <c r="C13" s="27" t="s">
        <v>1057</v>
      </c>
      <c r="D13" s="28" t="s">
        <v>847</v>
      </c>
      <c r="E13" s="163" t="s">
        <v>824</v>
      </c>
      <c r="F13" s="163"/>
      <c r="G13" s="25"/>
    </row>
    <row r="14" spans="1:7" ht="30.6">
      <c r="A14" s="302"/>
      <c r="B14" s="2">
        <v>2</v>
      </c>
      <c r="C14" s="27" t="s">
        <v>1057</v>
      </c>
      <c r="D14" s="28" t="s">
        <v>994</v>
      </c>
      <c r="E14" s="163" t="s">
        <v>515</v>
      </c>
      <c r="F14" s="163" t="s">
        <v>516</v>
      </c>
      <c r="G14" s="25"/>
    </row>
    <row r="15" spans="1:7" ht="89.1" customHeight="1">
      <c r="A15" s="302"/>
      <c r="B15" s="308">
        <v>2.0099999999999998</v>
      </c>
      <c r="C15" s="299" t="s">
        <v>1057</v>
      </c>
      <c r="D15" s="311" t="s">
        <v>2198</v>
      </c>
      <c r="E15" s="164" t="s">
        <v>597</v>
      </c>
      <c r="F15" s="164" t="s">
        <v>600</v>
      </c>
      <c r="G15" s="25"/>
    </row>
    <row r="16" spans="1:7" ht="99" customHeight="1">
      <c r="A16" s="302"/>
      <c r="B16" s="309"/>
      <c r="C16" s="300"/>
      <c r="D16" s="312"/>
      <c r="E16" s="165"/>
      <c r="F16" s="165" t="s">
        <v>598</v>
      </c>
      <c r="G16" s="25"/>
    </row>
    <row r="17" spans="1:7" ht="63" customHeight="1">
      <c r="A17" s="302"/>
      <c r="B17" s="310"/>
      <c r="C17" s="301"/>
      <c r="D17" s="313"/>
      <c r="E17" s="27"/>
      <c r="F17" s="27" t="s">
        <v>599</v>
      </c>
      <c r="G17" s="25"/>
    </row>
    <row r="18" spans="1:7" ht="117" customHeight="1">
      <c r="A18" s="302"/>
      <c r="B18" s="308">
        <v>2.02</v>
      </c>
      <c r="C18" s="299" t="s">
        <v>1057</v>
      </c>
      <c r="D18" s="311" t="s">
        <v>2199</v>
      </c>
      <c r="E18" s="164" t="s">
        <v>426</v>
      </c>
      <c r="F18" s="164" t="s">
        <v>510</v>
      </c>
      <c r="G18" s="25"/>
    </row>
    <row r="19" spans="1:7" ht="71.099999999999994" customHeight="1">
      <c r="A19" s="302"/>
      <c r="B19" s="309"/>
      <c r="C19" s="300"/>
      <c r="D19" s="312"/>
      <c r="E19" s="165" t="s">
        <v>514</v>
      </c>
      <c r="F19" s="165" t="s">
        <v>427</v>
      </c>
      <c r="G19" s="25"/>
    </row>
    <row r="20" spans="1:7" ht="90.75" customHeight="1">
      <c r="A20" s="302"/>
      <c r="B20" s="309"/>
      <c r="C20" s="300"/>
      <c r="D20" s="312"/>
      <c r="E20" s="165"/>
      <c r="F20" s="165" t="s">
        <v>602</v>
      </c>
      <c r="G20" s="25"/>
    </row>
    <row r="21" spans="1:7" ht="74.25" customHeight="1">
      <c r="A21" s="302"/>
      <c r="B21" s="310"/>
      <c r="C21" s="301"/>
      <c r="D21" s="313"/>
      <c r="E21" s="27"/>
      <c r="F21" s="27" t="s">
        <v>601</v>
      </c>
      <c r="G21" s="25"/>
    </row>
    <row r="22" spans="1:7" ht="90" customHeight="1">
      <c r="A22" s="302"/>
      <c r="B22" s="293">
        <v>2.0299999999999998</v>
      </c>
      <c r="C22" s="293" t="s">
        <v>794</v>
      </c>
      <c r="D22" s="296" t="s">
        <v>2200</v>
      </c>
      <c r="E22" s="299" t="s">
        <v>424</v>
      </c>
      <c r="F22" s="164" t="s">
        <v>447</v>
      </c>
      <c r="G22" s="25"/>
    </row>
    <row r="23" spans="1:7" ht="109.5" customHeight="1">
      <c r="A23" s="302"/>
      <c r="B23" s="294"/>
      <c r="C23" s="294"/>
      <c r="D23" s="297"/>
      <c r="E23" s="300"/>
      <c r="F23" s="165" t="s">
        <v>795</v>
      </c>
      <c r="G23" s="25"/>
    </row>
    <row r="24" spans="1:7" ht="74.25" customHeight="1">
      <c r="A24" s="302"/>
      <c r="B24" s="295"/>
      <c r="C24" s="295"/>
      <c r="D24" s="298"/>
      <c r="E24" s="301"/>
      <c r="F24" s="27" t="s">
        <v>423</v>
      </c>
      <c r="G24" s="25"/>
    </row>
    <row r="25" spans="1:7" ht="72" customHeight="1">
      <c r="A25" s="302"/>
      <c r="B25" s="2" t="s">
        <v>445</v>
      </c>
      <c r="C25" s="27" t="s">
        <v>446</v>
      </c>
      <c r="D25" s="28" t="s">
        <v>2201</v>
      </c>
      <c r="E25" s="27" t="s">
        <v>2196</v>
      </c>
      <c r="F25" s="27" t="s">
        <v>448</v>
      </c>
      <c r="G25" s="25"/>
    </row>
    <row r="26" spans="1:7" ht="98.1" customHeight="1">
      <c r="A26" s="302"/>
      <c r="B26" s="314">
        <v>3</v>
      </c>
      <c r="C26" s="308" t="s">
        <v>66</v>
      </c>
      <c r="D26" s="311" t="s">
        <v>2202</v>
      </c>
      <c r="E26" s="299" t="s">
        <v>0</v>
      </c>
      <c r="F26" s="164" t="s">
        <v>60</v>
      </c>
      <c r="G26" s="25"/>
    </row>
    <row r="27" spans="1:7" ht="90" customHeight="1">
      <c r="A27" s="302"/>
      <c r="B27" s="315"/>
      <c r="C27" s="309"/>
      <c r="D27" s="312"/>
      <c r="E27" s="300"/>
      <c r="F27" s="165" t="s">
        <v>55</v>
      </c>
      <c r="G27" s="25"/>
    </row>
    <row r="28" spans="1:7" ht="19.350000000000001" customHeight="1">
      <c r="A28" s="302"/>
      <c r="B28" s="315"/>
      <c r="C28" s="309"/>
      <c r="D28" s="312"/>
      <c r="E28" s="300"/>
      <c r="F28" s="165" t="s">
        <v>56</v>
      </c>
      <c r="G28" s="25"/>
    </row>
    <row r="29" spans="1:7" ht="74.55" customHeight="1">
      <c r="A29" s="302"/>
      <c r="B29" s="315"/>
      <c r="C29" s="309"/>
      <c r="D29" s="312"/>
      <c r="E29" s="300"/>
      <c r="F29" s="165" t="s">
        <v>57</v>
      </c>
      <c r="G29" s="25"/>
    </row>
    <row r="30" spans="1:7" ht="62.55" customHeight="1">
      <c r="A30" s="302"/>
      <c r="B30" s="315"/>
      <c r="C30" s="309"/>
      <c r="D30" s="312"/>
      <c r="E30" s="300"/>
      <c r="F30" s="165" t="s">
        <v>58</v>
      </c>
      <c r="G30" s="25"/>
    </row>
    <row r="31" spans="1:7" ht="81" customHeight="1">
      <c r="A31" s="302"/>
      <c r="B31" s="315"/>
      <c r="C31" s="309"/>
      <c r="D31" s="312"/>
      <c r="E31" s="300"/>
      <c r="F31" s="165" t="s">
        <v>59</v>
      </c>
      <c r="G31" s="25"/>
    </row>
    <row r="32" spans="1:7" ht="48.75" customHeight="1">
      <c r="A32" s="302"/>
      <c r="B32" s="315"/>
      <c r="C32" s="309"/>
      <c r="D32" s="312"/>
      <c r="E32" s="300"/>
      <c r="F32" s="165" t="s">
        <v>62</v>
      </c>
      <c r="G32" s="25"/>
    </row>
    <row r="33" spans="1:7" ht="98.55" customHeight="1">
      <c r="A33" s="302"/>
      <c r="B33" s="315"/>
      <c r="C33" s="309"/>
      <c r="D33" s="312"/>
      <c r="E33" s="300"/>
      <c r="F33" s="165" t="s">
        <v>61</v>
      </c>
      <c r="G33" s="25"/>
    </row>
    <row r="34" spans="1:7" ht="89.1" customHeight="1">
      <c r="A34" s="302"/>
      <c r="B34" s="315"/>
      <c r="C34" s="309"/>
      <c r="D34" s="312"/>
      <c r="E34" s="300"/>
      <c r="F34" s="165" t="s">
        <v>63</v>
      </c>
      <c r="G34" s="25"/>
    </row>
    <row r="35" spans="1:7" ht="29.1" customHeight="1">
      <c r="A35" s="302"/>
      <c r="B35" s="315"/>
      <c r="C35" s="309"/>
      <c r="D35" s="312"/>
      <c r="E35" s="300"/>
      <c r="F35" s="165" t="s">
        <v>64</v>
      </c>
      <c r="G35" s="25"/>
    </row>
    <row r="36" spans="1:7" ht="112.2">
      <c r="A36" s="302"/>
      <c r="B36" s="316"/>
      <c r="C36" s="310"/>
      <c r="D36" s="313"/>
      <c r="E36" s="301"/>
      <c r="F36" s="166" t="s">
        <v>65</v>
      </c>
      <c r="G36" s="25"/>
    </row>
    <row r="37" spans="1:7" ht="102">
      <c r="A37" s="302"/>
      <c r="B37" s="141">
        <v>3.01</v>
      </c>
      <c r="C37" s="142" t="s">
        <v>66</v>
      </c>
      <c r="D37" s="28" t="s">
        <v>2203</v>
      </c>
      <c r="E37" s="167" t="s">
        <v>1294</v>
      </c>
      <c r="F37" s="168" t="s">
        <v>1396</v>
      </c>
      <c r="G37" s="25"/>
    </row>
    <row r="38" spans="1:7" ht="81.599999999999994">
      <c r="A38" s="302"/>
      <c r="B38" s="141">
        <v>3.02</v>
      </c>
      <c r="C38" s="142" t="s">
        <v>1326</v>
      </c>
      <c r="D38" s="28" t="s">
        <v>2204</v>
      </c>
      <c r="E38" s="167" t="s">
        <v>1341</v>
      </c>
      <c r="F38" s="168" t="s">
        <v>1397</v>
      </c>
      <c r="G38" s="25"/>
    </row>
    <row r="39" spans="1:7" ht="81.599999999999994">
      <c r="A39" s="302"/>
      <c r="B39" s="150">
        <v>4</v>
      </c>
      <c r="C39" s="149" t="s">
        <v>1492</v>
      </c>
      <c r="D39" s="28" t="s">
        <v>2205</v>
      </c>
      <c r="E39" s="27" t="s">
        <v>2151</v>
      </c>
      <c r="F39" s="27" t="s">
        <v>1493</v>
      </c>
      <c r="G39" s="25"/>
    </row>
    <row r="40" spans="1:7" ht="40.799999999999997">
      <c r="A40" s="302"/>
      <c r="B40" s="141">
        <v>4.01</v>
      </c>
      <c r="C40" s="149" t="s">
        <v>1492</v>
      </c>
      <c r="D40" s="28" t="s">
        <v>2207</v>
      </c>
      <c r="E40" s="27" t="s">
        <v>2163</v>
      </c>
      <c r="F40" s="27" t="s">
        <v>2167</v>
      </c>
      <c r="G40" s="25"/>
    </row>
    <row r="41" spans="1:7" ht="40.799999999999997">
      <c r="A41" s="302"/>
      <c r="B41" s="141" t="s">
        <v>2194</v>
      </c>
      <c r="C41" s="149" t="s">
        <v>1492</v>
      </c>
      <c r="D41" s="28" t="s">
        <v>2206</v>
      </c>
      <c r="E41" s="27" t="s">
        <v>2197</v>
      </c>
      <c r="F41" s="27" t="s">
        <v>2195</v>
      </c>
      <c r="G41" s="25"/>
    </row>
    <row r="42" spans="1:7" ht="40.799999999999997">
      <c r="A42" s="302"/>
      <c r="B42" s="141" t="s">
        <v>2228</v>
      </c>
      <c r="C42" s="149" t="s">
        <v>1492</v>
      </c>
      <c r="D42" s="28" t="s">
        <v>2233</v>
      </c>
      <c r="E42" s="27" t="s">
        <v>2196</v>
      </c>
      <c r="F42" s="27" t="s">
        <v>2229</v>
      </c>
      <c r="G42" s="25"/>
    </row>
    <row r="43" spans="1:7" ht="112.2">
      <c r="A43" s="302"/>
      <c r="B43" s="160">
        <v>4.0999999999999996</v>
      </c>
      <c r="C43" s="149" t="s">
        <v>2232</v>
      </c>
      <c r="D43" s="161">
        <v>42867</v>
      </c>
      <c r="E43" s="169" t="s">
        <v>2235</v>
      </c>
      <c r="F43" s="27" t="s">
        <v>2234</v>
      </c>
      <c r="G43" s="25"/>
    </row>
    <row r="44" spans="1:7" ht="71.400000000000006">
      <c r="A44" s="302"/>
      <c r="B44" s="160">
        <v>4.2</v>
      </c>
      <c r="C44" s="149" t="s">
        <v>2232</v>
      </c>
      <c r="D44" s="161">
        <v>42704</v>
      </c>
      <c r="E44" s="169" t="s">
        <v>2431</v>
      </c>
      <c r="F44" s="27" t="s">
        <v>2406</v>
      </c>
      <c r="G44" s="25"/>
    </row>
    <row r="45" spans="1:7" ht="132.6">
      <c r="A45" s="302"/>
      <c r="B45" s="202">
        <v>5</v>
      </c>
      <c r="C45" s="149" t="s">
        <v>2232</v>
      </c>
      <c r="D45" s="161">
        <v>42867</v>
      </c>
      <c r="E45" s="169" t="s">
        <v>12652</v>
      </c>
      <c r="F45" s="27" t="s">
        <v>12374</v>
      </c>
      <c r="G45" s="25"/>
    </row>
    <row r="46" spans="1:7" ht="30.6">
      <c r="A46" s="302"/>
      <c r="B46" s="160">
        <v>5.01</v>
      </c>
      <c r="C46" s="149" t="s">
        <v>2232</v>
      </c>
      <c r="D46" s="161">
        <v>42907</v>
      </c>
      <c r="E46" s="169" t="s">
        <v>15329</v>
      </c>
      <c r="F46" s="27" t="s">
        <v>12374</v>
      </c>
      <c r="G46" s="25"/>
    </row>
    <row r="47" spans="1:7" ht="61.2">
      <c r="A47" s="302"/>
      <c r="B47" s="160">
        <v>5.0999999999999996</v>
      </c>
      <c r="C47" s="149" t="s">
        <v>2232</v>
      </c>
      <c r="D47" s="161">
        <v>43070</v>
      </c>
      <c r="E47" s="169" t="s">
        <v>12862</v>
      </c>
      <c r="F47" s="27" t="s">
        <v>12863</v>
      </c>
      <c r="G47" s="25"/>
    </row>
    <row r="48" spans="1:7" ht="51">
      <c r="A48" s="302"/>
      <c r="B48" s="160">
        <v>5.1100000000000003</v>
      </c>
      <c r="C48" s="149" t="s">
        <v>13097</v>
      </c>
      <c r="D48" s="161">
        <v>43217</v>
      </c>
      <c r="E48" s="169" t="s">
        <v>13199</v>
      </c>
      <c r="F48" s="27" t="s">
        <v>13124</v>
      </c>
      <c r="G48" s="25"/>
    </row>
    <row r="49" spans="1:7" ht="51">
      <c r="A49" s="302"/>
      <c r="B49" s="160">
        <v>5.12</v>
      </c>
      <c r="C49" s="149" t="s">
        <v>13097</v>
      </c>
      <c r="D49" s="161">
        <v>43581</v>
      </c>
      <c r="E49" s="169" t="s">
        <v>13199</v>
      </c>
      <c r="F49" s="27" t="s">
        <v>13741</v>
      </c>
      <c r="G49" s="25"/>
    </row>
    <row r="50" spans="1:7" ht="71.400000000000006">
      <c r="A50" s="302"/>
      <c r="B50" s="202">
        <v>6</v>
      </c>
      <c r="C50" s="149" t="s">
        <v>13097</v>
      </c>
      <c r="D50" s="161">
        <v>43964</v>
      </c>
      <c r="E50" s="169" t="s">
        <v>13953</v>
      </c>
      <c r="F50" s="27" t="s">
        <v>13744</v>
      </c>
      <c r="G50" s="25"/>
    </row>
    <row r="51" spans="1:7" ht="40.799999999999997">
      <c r="A51" s="302"/>
      <c r="B51" s="160">
        <v>6.01</v>
      </c>
      <c r="C51" s="149" t="s">
        <v>13097</v>
      </c>
      <c r="D51" s="161">
        <v>43970</v>
      </c>
      <c r="E51" s="169" t="s">
        <v>15330</v>
      </c>
      <c r="F51" s="169" t="s">
        <v>13744</v>
      </c>
      <c r="G51" s="25"/>
    </row>
    <row r="52" spans="1:7" ht="40.799999999999997">
      <c r="A52" s="302"/>
      <c r="B52" s="160">
        <v>6.1</v>
      </c>
      <c r="C52" s="149" t="s">
        <v>13097</v>
      </c>
      <c r="D52" s="161">
        <v>44314</v>
      </c>
      <c r="E52" s="169" t="s">
        <v>15323</v>
      </c>
      <c r="F52" s="169" t="s">
        <v>14913</v>
      </c>
      <c r="G52" s="25"/>
    </row>
    <row r="53" spans="1:7" ht="40.799999999999997">
      <c r="A53" s="302"/>
      <c r="B53" s="160">
        <v>6.2</v>
      </c>
      <c r="C53" s="149" t="s">
        <v>13097</v>
      </c>
      <c r="D53" s="161">
        <v>44678</v>
      </c>
      <c r="E53" s="169" t="s">
        <v>15323</v>
      </c>
      <c r="F53" s="169" t="s">
        <v>15322</v>
      </c>
      <c r="G53" s="25"/>
    </row>
    <row r="54" spans="1:7" ht="40.799999999999997">
      <c r="A54" s="302"/>
      <c r="B54" s="160">
        <v>6.21</v>
      </c>
      <c r="C54" s="149" t="s">
        <v>13097</v>
      </c>
      <c r="D54" s="161">
        <v>44687</v>
      </c>
      <c r="E54" s="169" t="s">
        <v>15331</v>
      </c>
      <c r="F54" s="169" t="s">
        <v>15322</v>
      </c>
      <c r="G54" s="25"/>
    </row>
    <row r="55" spans="1:7" ht="40.799999999999997">
      <c r="A55" s="302"/>
      <c r="B55" s="160">
        <v>6.22</v>
      </c>
      <c r="C55" s="149" t="s">
        <v>13097</v>
      </c>
      <c r="D55" s="275">
        <v>44692</v>
      </c>
      <c r="E55" s="169" t="s">
        <v>15330</v>
      </c>
      <c r="F55" s="169" t="s">
        <v>15322</v>
      </c>
      <c r="G55" s="25"/>
    </row>
    <row r="56" spans="1:7" ht="51">
      <c r="A56" s="302"/>
      <c r="B56" s="202">
        <v>6.3</v>
      </c>
      <c r="C56" s="149" t="s">
        <v>13097</v>
      </c>
      <c r="D56" s="275">
        <v>45051</v>
      </c>
      <c r="E56" s="169" t="s">
        <v>15590</v>
      </c>
      <c r="F56" s="169" t="s">
        <v>15371</v>
      </c>
      <c r="G56" s="25"/>
    </row>
    <row r="57" spans="1:7" ht="40.799999999999997">
      <c r="A57" s="302"/>
      <c r="B57" s="160">
        <v>6.31</v>
      </c>
      <c r="C57" s="149" t="s">
        <v>13097</v>
      </c>
      <c r="D57" s="275">
        <v>45072</v>
      </c>
      <c r="E57" s="169" t="s">
        <v>15592</v>
      </c>
      <c r="F57" s="169" t="s">
        <v>15371</v>
      </c>
      <c r="G57" s="25"/>
    </row>
    <row r="58" spans="1:7" ht="40.5" customHeight="1">
      <c r="A58" s="302"/>
      <c r="B58" s="202">
        <v>6.4</v>
      </c>
      <c r="C58" s="149" t="s">
        <v>13097</v>
      </c>
      <c r="D58" s="275">
        <v>45408</v>
      </c>
      <c r="E58" s="169" t="s">
        <v>15594</v>
      </c>
      <c r="F58" s="169" t="s">
        <v>15593</v>
      </c>
      <c r="G58" s="25"/>
    </row>
    <row r="59" spans="1:7" ht="32.549999999999997" customHeight="1">
      <c r="A59" s="302"/>
      <c r="B59" s="202">
        <v>6.5</v>
      </c>
      <c r="C59" s="149" t="s">
        <v>13097</v>
      </c>
      <c r="D59" s="275">
        <v>45772</v>
      </c>
      <c r="E59" s="169" t="s">
        <v>15669</v>
      </c>
      <c r="F59" s="169" t="s">
        <v>15720</v>
      </c>
      <c r="G59" s="25"/>
    </row>
    <row r="60" spans="1:7" ht="13.2" thickBot="1">
      <c r="A60" s="303"/>
      <c r="B60" s="304" t="str">
        <f ca="1">OFFSET(L!$C$1,MATCH("General"&amp;"Cpy",L!$A:$A,0)-1,SL,,)</f>
        <v>© 2025 Responsible Minerals Initiative. All rights reserved.</v>
      </c>
      <c r="C60" s="304"/>
      <c r="D60" s="304"/>
      <c r="E60" s="304"/>
      <c r="F60" s="304"/>
      <c r="G60" s="26"/>
    </row>
    <row r="61" spans="1:7" ht="13.2" thickTop="1"/>
  </sheetData>
  <sheetProtection algorithmName="SHA-512" hashValue="QT9CxjsbBs2mhj26/2KRLh5gj1jmpLCnH1jPjbgQlTg+01Y07aSyWQYcMWbb2u86KNCa/cUEmU9taMachXT5OA==" saltValue="c+YYfXnc/jplXt05Ra9shg==" spinCount="100000" sheet="1" formatRows="0" insertHyperlinks="0"/>
  <customSheetViews>
    <customSheetView guid="{81CF54B1-70AB-4A68-BB72-21925B5D4874}" state="hidden">
      <selection activeCell="E26" sqref="E26"/>
      <pageMargins left="0.7" right="0.7" top="0.75" bottom="0.75" header="0.3" footer="0.3"/>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2"/>
    </customSheetView>
  </customSheetViews>
  <mergeCells count="18">
    <mergeCell ref="C26:C36"/>
    <mergeCell ref="B26:B36"/>
    <mergeCell ref="B22:B24"/>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baseColWidth="10" defaultColWidth="8.81640625" defaultRowHeight="12.6"/>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32.4">
      <c r="A2" s="105" t="str">
        <f ca="1">OFFSET(L!$C$1,MATCH("Instructions"&amp;ADDRESS(ROW(),COLUMN(),4),L!$A:$A,0)-1,SL,,)</f>
        <v>Introduction</v>
      </c>
      <c r="B2" s="100" t="s">
        <v>1270</v>
      </c>
    </row>
    <row r="3" spans="1:2" ht="162">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6.2">
      <c r="A5" s="106"/>
      <c r="B5" s="100"/>
    </row>
    <row r="6" spans="1:2" ht="32.4">
      <c r="A6" s="105" t="str">
        <f ca="1">OFFSET(L!$C$1,MATCH("Instructions"&amp;ADDRESS(ROW(),COLUMN(),4),L!$A:$A,0)-1,SL,,)</f>
        <v>Instructions for completing Company Information questions (rows 8 - 22).
Provide comments in ENGLISH only</v>
      </c>
      <c r="B6" s="100" t="s">
        <v>1270</v>
      </c>
    </row>
    <row r="7" spans="1:2" ht="16.2">
      <c r="A7" s="237" t="str">
        <f ca="1">OFFSET(L!$C$1,MATCH("Instructions"&amp;ADDRESS(ROW(),COLUMN(),4),L!$A:$A,0)-1,SL,,)</f>
        <v xml:space="preserve">Note:  Entries with (*) are mandatory fields. </v>
      </c>
      <c r="B7" s="100"/>
    </row>
    <row r="8" spans="1:2" ht="32.4">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2.4">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2.4">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8.6">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6.2">
      <c r="A17" s="102" t="str">
        <f ca="1">OFFSET(L!$C$1,MATCH("Instructions"&amp;ADDRESS(ROW(),COLUMN(),4),L!$A:$A,0)-1,SL,,)</f>
        <v>10. Insert the title for the Authorizing person. This field is optional.</v>
      </c>
      <c r="B17" s="100"/>
    </row>
    <row r="18" spans="1:2" ht="32.4">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6.2">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2.4">
      <c r="A21" s="102" t="str">
        <f ca="1">OFFSET(L!$C$1,MATCH("Instructions"&amp;ADDRESS(ROW(),COLUMN(),4),L!$A:$A,0)-1,SL,,)</f>
        <v xml:space="preserve">14. As an example, the user may save the file name as:  companyname-date.xls (date as YYYY-MM-DD).  </v>
      </c>
      <c r="B21" s="100" t="s">
        <v>1270</v>
      </c>
    </row>
    <row r="22" spans="1:2" ht="16.2">
      <c r="A22" s="106"/>
      <c r="B22" s="100"/>
    </row>
    <row r="23" spans="1:2" ht="32.4">
      <c r="A23" s="105" t="str">
        <f ca="1">OFFSET(L!$C$1,MATCH("Instructions"&amp;ADDRESS(ROW(),COLUMN(),4),L!$A:$A,0)-1,SL,,)</f>
        <v>Instructions for completing the eight Due Diligence Questions (rows 24 - 71).
Provide answers in ENGLISH only</v>
      </c>
      <c r="B23" s="100" t="s">
        <v>1270</v>
      </c>
    </row>
    <row r="24" spans="1:2" ht="80.5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8"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32.4">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19999999999999"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8"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45.80000000000001">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81">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4.8">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6.2">
      <c r="A36" s="106"/>
      <c r="B36" s="100"/>
    </row>
    <row r="37" spans="1:2" ht="48.6">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45.80000000000001">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64.8">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5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81">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62">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62">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45.80000000000001">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29.6">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6.2">
      <c r="A47" s="106"/>
      <c r="B47" s="100"/>
    </row>
    <row r="48" spans="1:2" ht="32.4">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64.8">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55" customHeight="1">
      <c r="A52" s="102" t="str">
        <f ca="1">OFFSET(L!$C$1,MATCH("Instructions"&amp;ADDRESS(ROW(),COLUMN(),4),L!$A:$A,0)-1,SL,,)</f>
        <v>2. Metal (*)   -   Use the pull down menu to select the metal for which you are entering smelter information.  This field is mandatory.</v>
      </c>
      <c r="B52" s="100"/>
    </row>
    <row r="53" spans="1:2" ht="79.0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64.8">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81">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64.8">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64.8">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64.8">
      <c r="A58" s="102" t="str">
        <f ca="1">OFFSET(L!$C$1,MATCH("Instructions"&amp;ADDRESS(ROW(),COLUMN(),4),L!$A:$A,0)-1,SL,,)</f>
        <v>8. Smelter Street -  Provide the street name on which the smelter is located. This field is optional.</v>
      </c>
      <c r="B58" s="100" t="s">
        <v>1269</v>
      </c>
    </row>
    <row r="59" spans="1:2" ht="32.4">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62">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64.8">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19999999999999"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7.2">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6.2">
      <c r="A67" s="107"/>
      <c r="B67" s="100"/>
    </row>
    <row r="68" spans="1:2" ht="34.5" customHeight="1">
      <c r="A68" s="105" t="str">
        <f ca="1">OFFSET(L!$C$1,MATCH("Instructions"&amp;ADDRESS(ROW(),COLUMN(),4),L!$A:$A,0)-1,SL,,)</f>
        <v>TERMS AND CONDITIONS</v>
      </c>
      <c r="B68" s="100"/>
    </row>
    <row r="69" spans="1:2" ht="16.2">
      <c r="A69" s="107"/>
      <c r="B69" s="100"/>
    </row>
    <row r="70" spans="1:2" ht="80.5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81">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32.4">
      <c r="A74" s="102"/>
      <c r="B74" s="100" t="s">
        <v>428</v>
      </c>
    </row>
    <row r="75" spans="1:2" ht="16.2">
      <c r="A75" s="102" t="str">
        <f ca="1">OFFSET(L!$C$1,MATCH("General"&amp;"Cpy",L!$A:$A,0)-1,SL,,)</f>
        <v>© 2025 Responsible Minerals Initiative. All rights reserved.</v>
      </c>
      <c r="B75" s="101"/>
    </row>
    <row r="76" spans="1:2" ht="16.2">
      <c r="A76" s="103" t="s">
        <v>1004</v>
      </c>
      <c r="B76" s="101"/>
    </row>
    <row r="77" spans="1:2" ht="16.8"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81CF54B1-70AB-4A68-BB72-21925B5D4874}" hiddenColumns="1">
      <selection activeCell="C3" sqref="C3:G3"/>
      <pageMargins left="0.7" right="0.7" top="0.75" bottom="0.75" header="0.3" footer="0.3"/>
      <pageSetup orientation="portrait"/>
    </customSheetView>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baseColWidth="10" defaultColWidth="8.81640625" defaultRowHeight="12.6"/>
  <cols>
    <col min="1" max="1" width="1.6328125" customWidth="1"/>
    <col min="2" max="2" width="35.6328125" customWidth="1"/>
    <col min="3" max="3" width="105.6328125" customWidth="1"/>
    <col min="4" max="5" width="1.6328125" customWidth="1"/>
    <col min="6" max="6" width="4.6328125" customWidth="1"/>
    <col min="7" max="7" width="4.81640625" customWidth="1"/>
  </cols>
  <sheetData>
    <row r="1" spans="1:5" ht="13.2"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4.05"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4.8">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19999999999999"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45.80000000000001">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64.8">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8.6">
      <c r="A10" s="74"/>
      <c r="B10" s="63" t="str">
        <f ca="1">OFFSET(L!$C$1,MATCH("Definitions"&amp;ADDRESS(ROW(),COLUMN(),4),L!$A:$A,0)-1,SL,,)</f>
        <v>DRC</v>
      </c>
      <c r="C10" s="63" t="str">
        <f ca="1">OFFSET(L!$C$1,MATCH("Definitions"&amp;ADDRESS(ROW(),COLUMN(),4),L!$A:$A,0)-1,SL,,)</f>
        <v>Democratic Republic of Congo</v>
      </c>
      <c r="D10" s="321"/>
      <c r="E10" s="100" t="s">
        <v>1278</v>
      </c>
    </row>
    <row r="11" spans="1:5" ht="64.8"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64.8">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91.60000000000002">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29.6">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64.8">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94.4">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62">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6.2">
      <c r="A19" s="74"/>
      <c r="B19" s="63" t="str">
        <f ca="1">OFFSET(L!$C$1,MATCH("Definitions"&amp;ADDRESS(ROW(),COLUMN(),4),L!$A:$A,0)-1,SL,,)</f>
        <v>OECD</v>
      </c>
      <c r="C19" s="63" t="str">
        <f ca="1">OFFSET(L!$C$1,MATCH("Definitions"&amp;ADDRESS(ROW(),COLUMN(),4),L!$A:$A,0)-1,SL,,)</f>
        <v>Organisation for Economic Co-operation and Development</v>
      </c>
      <c r="D19" s="321"/>
      <c r="E19" s="100"/>
    </row>
    <row r="20" spans="1:5" ht="32.4">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6.2">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4.8">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81">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64.8">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64.8">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97.2">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3.05000000000001"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6.2">
      <c r="A32" s="74"/>
      <c r="B32" s="320" t="str">
        <f ca="1">OFFSET(L!$C$1,MATCH("General"&amp;"Cpy",L!$A:$A,0)-1,SL,,)</f>
        <v>© 2025 Responsible Minerals Initiative. All rights reserved.</v>
      </c>
      <c r="C32" s="320"/>
      <c r="D32" s="321"/>
      <c r="E32" s="100"/>
    </row>
    <row r="33" spans="1:4" ht="13.2" thickBot="1">
      <c r="A33" s="75"/>
      <c r="B33" s="153"/>
      <c r="C33" s="153"/>
      <c r="D33" s="322"/>
    </row>
    <row r="34" spans="1:4" ht="13.2" thickTop="1"/>
  </sheetData>
  <sheetProtection algorithmName="SHA-512" hashValue="SWOkQrZ6uwh6cv2N6ozS1H455taVbtswAwrLcfogt/ssVBHSXk1nIUGGsEI6WxT1Z+SGnA0yyv9vpR6CxFY5BQ==" saltValue="4+do9j+x3hIQtacefDrGcw==" spinCount="100000" sheet="1" formatRows="0"/>
  <customSheetViews>
    <customSheetView guid="{81CF54B1-70AB-4A68-BB72-21925B5D4874}" hiddenColumns="1">
      <selection activeCell="F3" sqref="F3:J3"/>
      <pageMargins left="0.7" right="0.7" top="0.75" bottom="0.75" header="0.3" footer="0.3"/>
      <pageSetup orientation="portrait"/>
    </customSheetView>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topLeftCell="A73" zoomScalePageLayoutView="70" workbookViewId="0">
      <selection activeCell="D89" sqref="D89:E89"/>
    </sheetView>
  </sheetViews>
  <sheetFormatPr baseColWidth="10" defaultColWidth="8.81640625" defaultRowHeight="12.6"/>
  <cols>
    <col min="1" max="1" width="1.81640625" customWidth="1"/>
    <col min="2" max="2" width="83.1796875" customWidth="1"/>
    <col min="3" max="3" width="1.6328125" customWidth="1"/>
    <col min="4" max="5" width="16.6328125" customWidth="1"/>
    <col min="6" max="6" width="1.6328125" customWidth="1"/>
    <col min="7" max="9" width="16.6328125" customWidth="1"/>
    <col min="10" max="10" width="17.81640625" customWidth="1"/>
    <col min="11" max="11" width="1.6328125" customWidth="1"/>
    <col min="12" max="12" width="3.6328125" hidden="1" customWidth="1"/>
    <col min="13" max="15" width="4.81640625" hidden="1" customWidth="1"/>
    <col min="16" max="24" width="9.1796875" hidden="1" customWidth="1"/>
    <col min="25" max="25" width="8.81640625" hidden="1" customWidth="1"/>
  </cols>
  <sheetData>
    <row r="1" spans="1:34" ht="16.8" thickTop="1">
      <c r="A1" s="357"/>
      <c r="B1" s="358"/>
      <c r="C1" s="358"/>
      <c r="D1" s="358"/>
      <c r="E1" s="358"/>
      <c r="F1" s="358"/>
      <c r="G1" s="358"/>
      <c r="H1" s="358"/>
      <c r="I1" s="358"/>
      <c r="J1" s="358"/>
      <c r="K1" s="359"/>
      <c r="L1" s="100"/>
      <c r="P1" s="3"/>
      <c r="Q1" s="3"/>
      <c r="R1" s="3"/>
      <c r="S1" s="3"/>
      <c r="T1" s="3"/>
      <c r="U1" s="3"/>
      <c r="V1" s="3"/>
      <c r="W1" s="3"/>
      <c r="X1" s="3"/>
      <c r="Y1" s="3"/>
      <c r="Z1" s="3"/>
      <c r="AA1" s="3"/>
      <c r="AB1" s="3"/>
      <c r="AC1" s="3"/>
      <c r="AD1" s="3"/>
      <c r="AE1" s="3"/>
      <c r="AF1" s="3"/>
      <c r="AG1" s="3"/>
      <c r="AH1" s="3"/>
    </row>
    <row r="2" spans="1:34" ht="82.35" customHeight="1">
      <c r="A2" s="34"/>
      <c r="B2" s="136"/>
      <c r="C2" s="35"/>
      <c r="D2" s="360" t="str">
        <f ca="1">OFFSET(L!$C$1,MATCH("Declaration"&amp;ADDRESS(ROW(),COLUMN(),4),L!$A:$A,0)-1,SL,,)</f>
        <v>Conflict Minerals Reporting Template (CMRT)</v>
      </c>
      <c r="E2" s="361"/>
      <c r="F2" s="361"/>
      <c r="G2" s="361"/>
      <c r="H2" s="361"/>
      <c r="I2" s="361"/>
      <c r="J2" s="362"/>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70"/>
      <c r="G3" s="370"/>
      <c r="H3" s="370"/>
      <c r="I3" s="152"/>
      <c r="J3" s="138" t="s">
        <v>15733</v>
      </c>
      <c r="K3" s="36"/>
      <c r="L3" s="100"/>
      <c r="P3" s="45">
        <f>MATCH($D$3,LN,0)</f>
        <v>1</v>
      </c>
    </row>
    <row r="4" spans="1:34" ht="16.2">
      <c r="A4" s="34"/>
      <c r="B4" s="366" t="str">
        <f ca="1">OFFSET(L!$C$1,MATCH("Declaration"&amp;ADDRESS(ROW(),COLUMN(),4),L!$A:$A,0)-1,SL,,)</f>
        <v>The purpose of this document is to collect sourcing information on tin, tantalum, tungsten and gold used in products</v>
      </c>
      <c r="C4" s="366"/>
      <c r="D4" s="366"/>
      <c r="E4" s="366"/>
      <c r="F4" s="366"/>
      <c r="G4" s="366"/>
      <c r="H4" s="366"/>
      <c r="I4" s="371" t="str">
        <f ca="1">OFFSET(L!$C$1,MATCH("Declaration"&amp;ADDRESS(ROW(),COLUMN(),4),L!$A:$A,0)-1,SL,,)</f>
        <v>Link to Terms &amp; Conditions</v>
      </c>
      <c r="J4" s="371"/>
      <c r="K4" s="36"/>
      <c r="L4" s="115"/>
      <c r="P4" s="3"/>
      <c r="Q4" s="3"/>
      <c r="R4" s="3"/>
      <c r="S4" s="3"/>
      <c r="T4" s="3"/>
      <c r="U4" s="3"/>
      <c r="V4" s="3"/>
      <c r="W4" s="3"/>
      <c r="X4" s="3"/>
      <c r="Y4" s="3"/>
      <c r="Z4" s="3"/>
      <c r="AA4" s="3"/>
      <c r="AB4" s="3"/>
      <c r="AC4" s="3"/>
      <c r="AD4" s="3"/>
      <c r="AE4" s="3"/>
      <c r="AF4" s="3"/>
      <c r="AG4" s="3"/>
      <c r="AH4" s="3"/>
    </row>
    <row r="5" spans="1:34" ht="16.2">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2.4">
      <c r="A6" s="34"/>
      <c r="B6" s="366" t="str">
        <f ca="1">OFFSET(L!$C$1,MATCH("Declaration"&amp;ADDRESS(ROW(),COLUMN(),4),L!$A:$A,0)-1,SL,,)</f>
        <v>Mandatory fields are noted with an asterisk (*).  Consult the instructions tab for guidance on how to answer each question.</v>
      </c>
      <c r="C6" s="366"/>
      <c r="D6" s="366"/>
      <c r="E6" s="366"/>
      <c r="F6" s="366"/>
      <c r="G6" s="366"/>
      <c r="H6" s="366"/>
      <c r="I6" s="366"/>
      <c r="J6" s="366"/>
      <c r="K6" s="36"/>
      <c r="L6" s="115" t="s">
        <v>430</v>
      </c>
      <c r="P6" s="3"/>
      <c r="Q6" s="3"/>
      <c r="R6" s="3"/>
      <c r="S6" s="3"/>
      <c r="T6" s="3"/>
      <c r="U6" s="3"/>
      <c r="V6" s="3"/>
      <c r="W6" s="3"/>
      <c r="X6" s="3"/>
      <c r="Y6" s="3"/>
      <c r="Z6" s="3"/>
      <c r="AA6" s="3"/>
      <c r="AB6" s="3"/>
      <c r="AC6" s="3"/>
      <c r="AD6" s="3"/>
      <c r="AE6" s="3"/>
      <c r="AF6" s="3"/>
      <c r="AG6" s="3"/>
      <c r="AH6" s="3"/>
    </row>
    <row r="7" spans="1:34" ht="37.049999999999997" customHeight="1">
      <c r="A7" s="34"/>
      <c r="B7" s="375" t="str">
        <f ca="1">OFFSET(L!$C$1,MATCH("Declaration"&amp;ADDRESS(ROW(),COLUMN(),4),L!$A:$A,0)-1,SL,,)</f>
        <v>Company Information</v>
      </c>
      <c r="C7" s="375"/>
      <c r="D7" s="375"/>
      <c r="E7" s="375"/>
      <c r="F7" s="375"/>
      <c r="G7" s="375"/>
      <c r="H7" s="375"/>
      <c r="I7" s="375"/>
      <c r="J7" s="375"/>
      <c r="K7" s="36"/>
      <c r="L7" s="115"/>
      <c r="P7" s="3"/>
      <c r="Q7" s="3"/>
      <c r="R7" s="3"/>
      <c r="S7" s="3"/>
      <c r="T7" s="3"/>
      <c r="U7" s="3"/>
      <c r="V7" s="3"/>
      <c r="W7" s="3"/>
      <c r="X7" s="3"/>
      <c r="Y7" s="3"/>
      <c r="Z7" s="3"/>
      <c r="AA7" s="3"/>
      <c r="AB7" s="3"/>
      <c r="AC7" s="3"/>
      <c r="AD7" s="3"/>
      <c r="AE7" s="3"/>
      <c r="AF7" s="3"/>
      <c r="AG7" s="3"/>
      <c r="AH7" s="3"/>
    </row>
    <row r="8" spans="1:34" ht="16.2">
      <c r="A8" s="38"/>
      <c r="B8" s="73" t="str">
        <f ca="1">OFFSET(L!$C$1,MATCH("Declaration"&amp;ADDRESS(ROW(),COLUMN(),4),L!$A:$A,0)-1,SL,,)</f>
        <v>Company Name (*):</v>
      </c>
      <c r="C8" s="76"/>
      <c r="D8" s="363" t="s">
        <v>15817</v>
      </c>
      <c r="E8" s="364"/>
      <c r="F8" s="364"/>
      <c r="G8" s="364"/>
      <c r="H8" s="364"/>
      <c r="I8" s="364"/>
      <c r="J8" s="365"/>
      <c r="K8" s="39"/>
      <c r="L8" s="115"/>
      <c r="P8" s="3"/>
      <c r="Q8" s="3"/>
      <c r="R8" s="3"/>
      <c r="S8" s="3"/>
      <c r="T8" s="3"/>
      <c r="U8" s="3"/>
      <c r="V8" s="3"/>
      <c r="W8" s="3"/>
      <c r="X8" s="3"/>
      <c r="Y8" s="3"/>
      <c r="Z8" s="3"/>
      <c r="AA8" s="3"/>
      <c r="AB8" s="3"/>
      <c r="AC8" s="3"/>
      <c r="AD8" s="3"/>
      <c r="AE8" s="3"/>
      <c r="AF8" s="3"/>
      <c r="AG8" s="3"/>
      <c r="AH8" s="3"/>
    </row>
    <row r="9" spans="1:34" ht="16.2">
      <c r="A9" s="38"/>
      <c r="B9" s="73" t="str">
        <f ca="1">OFFSET(L!$C$1,MATCH("Declaration"&amp;ADDRESS(ROW(),COLUMN(),4),L!$A:$A,0)-1,SL,,)</f>
        <v>Declaration Scope or Class (*):</v>
      </c>
      <c r="C9" s="76"/>
      <c r="D9" s="372" t="s">
        <v>481</v>
      </c>
      <c r="E9" s="373"/>
      <c r="F9" s="373"/>
      <c r="G9" s="374"/>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549999999999997" customHeight="1">
      <c r="A10" s="38"/>
      <c r="B10" s="376" t="str">
        <f ca="1">OFFSET(L!$C$1,MATCH("Declaration"&amp;ADDRESS(ROW(),COLUMN(),4)&amp;LEFT($D$9,1),L!$A:$A,0)-1,SL,,)</f>
        <v>Description of Scope:</v>
      </c>
      <c r="C10" s="122"/>
      <c r="D10" s="367"/>
      <c r="E10" s="368"/>
      <c r="F10" s="368"/>
      <c r="G10" s="368"/>
      <c r="H10" s="368"/>
      <c r="I10" s="368"/>
      <c r="J10" s="369"/>
      <c r="K10" s="36"/>
      <c r="L10" s="115"/>
      <c r="Q10" s="3"/>
      <c r="R10" s="3"/>
      <c r="S10" s="3"/>
      <c r="T10" s="3"/>
      <c r="U10" s="3"/>
      <c r="V10" s="3"/>
      <c r="W10" s="3"/>
      <c r="X10" s="3"/>
      <c r="Y10" s="3"/>
      <c r="Z10" s="3"/>
      <c r="AA10" s="3"/>
      <c r="AB10" s="3"/>
      <c r="AC10" s="3"/>
      <c r="AD10" s="3"/>
      <c r="AE10" s="3"/>
      <c r="AF10" s="3"/>
      <c r="AG10" s="3"/>
      <c r="AH10" s="3"/>
    </row>
    <row r="11" spans="1:34" ht="16.2">
      <c r="A11" s="38"/>
      <c r="B11" s="377"/>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6.2">
      <c r="A12" s="38"/>
      <c r="B12" s="40" t="str">
        <f ca="1">OFFSET(L!$C$1,MATCH("Declaration"&amp;ADDRESS(ROW(),COLUMN(),4),L!$A:$A,0)-1,SL,,)</f>
        <v>Company Unique ID:</v>
      </c>
      <c r="C12" s="77"/>
      <c r="D12" s="350" t="s">
        <v>15818</v>
      </c>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6.2">
      <c r="A13" s="38"/>
      <c r="B13" s="40" t="str">
        <f ca="1">OFFSET(L!$C$1,MATCH("Declaration"&amp;ADDRESS(ROW(),COLUMN(),4),L!$A:$A,0)-1,SL,,)</f>
        <v>Company Unique ID Authority:</v>
      </c>
      <c r="C13" s="77"/>
      <c r="D13" s="350" t="s">
        <v>15819</v>
      </c>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6.2">
      <c r="A14" s="38"/>
      <c r="B14" s="40" t="str">
        <f ca="1">OFFSET(L!$C$1,MATCH("Declaration"&amp;ADDRESS(ROW(),COLUMN(),4),L!$A:$A,0)-1,SL,,)</f>
        <v>Address:</v>
      </c>
      <c r="C14" s="77"/>
      <c r="D14" s="350" t="s">
        <v>15820</v>
      </c>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6.2">
      <c r="A15" s="38"/>
      <c r="B15" s="40" t="str">
        <f ca="1">OFFSET(L!$C$1,MATCH("Declaration"&amp;ADDRESS(ROW(),COLUMN(),4),L!$A:$A,0)-1,SL,,)</f>
        <v>Contact Name (*):</v>
      </c>
      <c r="C15" s="77"/>
      <c r="D15" s="350" t="s">
        <v>15821</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6.2">
      <c r="A16" s="38"/>
      <c r="B16" s="40" t="str">
        <f ca="1">OFFSET(L!$C$1,MATCH("Declaration"&amp;ADDRESS(ROW(),COLUMN(),4),L!$A:$A,0)-1,SL,,)</f>
        <v>Email – Contact (*):</v>
      </c>
      <c r="C16" s="77"/>
      <c r="D16" s="378" t="s">
        <v>15822</v>
      </c>
      <c r="E16" s="379"/>
      <c r="F16" s="379"/>
      <c r="G16" s="379"/>
      <c r="H16" s="379"/>
      <c r="I16" s="379"/>
      <c r="J16" s="380"/>
      <c r="K16" s="36"/>
      <c r="L16" s="115"/>
      <c r="Q16" s="3"/>
      <c r="R16" s="3"/>
      <c r="S16" s="3"/>
      <c r="T16" s="3"/>
      <c r="U16" s="3"/>
      <c r="V16" s="3"/>
      <c r="W16" s="3"/>
      <c r="X16" s="3"/>
      <c r="Y16" s="3"/>
      <c r="Z16" s="3"/>
      <c r="AA16" s="3"/>
      <c r="AB16" s="3"/>
      <c r="AC16" s="3"/>
      <c r="AD16" s="3"/>
      <c r="AE16" s="3"/>
      <c r="AF16" s="3"/>
      <c r="AG16" s="3"/>
      <c r="AH16" s="3"/>
    </row>
    <row r="17" spans="1:34" ht="16.2">
      <c r="A17" s="38"/>
      <c r="B17" s="40" t="str">
        <f ca="1">OFFSET(L!$C$1,MATCH("Declaration"&amp;ADDRESS(ROW(),COLUMN(),4),L!$A:$A,0)-1,SL,,)</f>
        <v>Phone – Contact (*):</v>
      </c>
      <c r="C17" s="77"/>
      <c r="D17" s="350" t="s">
        <v>15823</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2">
      <c r="A18" s="38"/>
      <c r="B18" s="40" t="str">
        <f ca="1">OFFSET(L!$C$1,MATCH("Declaration"&amp;ADDRESS(ROW(),COLUMN(),4),L!$A:$A,0)-1,SL,,)</f>
        <v>Authorizer (*):</v>
      </c>
      <c r="C18" s="77"/>
      <c r="D18" s="323" t="s">
        <v>15821</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2.2">
      <c r="A19" s="38"/>
      <c r="B19" s="40" t="str">
        <f ca="1">OFFSET(L!$C$1,MATCH("Declaration"&amp;ADDRESS(ROW(),COLUMN(),4),L!$A:$A,0)-1,SL,,)</f>
        <v>Title - Authorizer:</v>
      </c>
      <c r="C19" s="77"/>
      <c r="D19" s="350" t="s">
        <v>15821</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2">
      <c r="A20" s="38"/>
      <c r="B20" s="40" t="str">
        <f ca="1">OFFSET(L!$C$1,MATCH("Declaration"&amp;ADDRESS(ROW(),COLUMN(),4),L!$A:$A,0)-1,SL,,)</f>
        <v>Email - Authorizer (*):</v>
      </c>
      <c r="C20" s="77"/>
      <c r="D20" s="378" t="s">
        <v>15822</v>
      </c>
      <c r="E20" s="379"/>
      <c r="F20" s="379"/>
      <c r="G20" s="379"/>
      <c r="H20" s="379"/>
      <c r="I20" s="379"/>
      <c r="J20" s="380"/>
      <c r="K20" s="36"/>
      <c r="L20" s="110"/>
      <c r="P20" s="3"/>
      <c r="Q20" s="3"/>
      <c r="R20" s="3"/>
      <c r="S20" s="3"/>
      <c r="T20" s="3"/>
      <c r="U20" s="3"/>
      <c r="V20" s="3"/>
      <c r="W20" s="3"/>
      <c r="X20" s="3"/>
      <c r="Y20" s="3"/>
      <c r="Z20" s="3"/>
      <c r="AA20" s="3"/>
      <c r="AB20" s="3"/>
      <c r="AC20" s="3"/>
      <c r="AD20" s="3"/>
      <c r="AE20" s="3"/>
      <c r="AF20" s="3"/>
      <c r="AG20" s="3"/>
      <c r="AH20" s="3"/>
    </row>
    <row r="21" spans="1:34" ht="16.2">
      <c r="A21" s="38"/>
      <c r="B21" s="40" t="str">
        <f ca="1">OFFSET(L!$C$1,MATCH("Declaration"&amp;ADDRESS(ROW(),COLUMN(),4),L!$A:$A,0)-1,SL,,)</f>
        <v>Phone - Authorizer:</v>
      </c>
      <c r="C21" s="133"/>
      <c r="D21" s="381" t="s">
        <v>15823</v>
      </c>
      <c r="E21" s="382"/>
      <c r="F21" s="382"/>
      <c r="G21" s="382"/>
      <c r="H21" s="382"/>
      <c r="I21" s="382"/>
      <c r="J21" s="383"/>
      <c r="K21" s="36"/>
      <c r="L21" s="115"/>
      <c r="P21" s="3"/>
      <c r="Q21" s="3"/>
      <c r="R21" s="3"/>
      <c r="S21" s="3"/>
      <c r="T21" s="3"/>
      <c r="U21" s="3"/>
      <c r="V21" s="3"/>
      <c r="W21" s="3"/>
      <c r="X21" s="3"/>
      <c r="Y21" s="3"/>
      <c r="Z21" s="3"/>
      <c r="AA21" s="3"/>
      <c r="AB21" s="3"/>
      <c r="AC21" s="3"/>
      <c r="AD21" s="3"/>
      <c r="AE21" s="3"/>
      <c r="AF21" s="3"/>
      <c r="AG21" s="3"/>
      <c r="AH21" s="3"/>
    </row>
    <row r="22" spans="1:34" ht="17.399999999999999">
      <c r="A22" s="38"/>
      <c r="B22" s="40" t="str">
        <f ca="1">OFFSET(L!$C$1,MATCH("Declaration"&amp;ADDRESS(ROW(),COLUMN(),4),L!$A:$A,0)-1,SL,,)</f>
        <v>Effective Date (*):</v>
      </c>
      <c r="C22" s="78"/>
      <c r="D22" s="384">
        <v>46121</v>
      </c>
      <c r="E22" s="385"/>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7.399999999999999">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6.2">
      <c r="A24" s="42"/>
      <c r="B24" s="386" t="str">
        <f ca="1">OFFSET(L!$C$1,MATCH("Declaration"&amp;ADDRESS(ROW(),COLUMN(),4),L!$A:$A,0)-1,SL,,)</f>
        <v>Answer the following questions 1 - 8 based on the declaration scope indicated above</v>
      </c>
      <c r="C24" s="386"/>
      <c r="D24" s="386"/>
      <c r="E24" s="386"/>
      <c r="F24" s="386"/>
      <c r="G24" s="386"/>
      <c r="H24" s="386"/>
      <c r="I24" s="386"/>
      <c r="J24" s="386"/>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2">
      <c r="A26" s="41"/>
      <c r="B26" s="40" t="str">
        <f ca="1">OFFSET(L!$C$1,MATCH("Declaration"&amp;ADDRESS(ROW(),COLUMN(),4),L!$A:$A,0)-1,SL,,)&amp;P26</f>
        <v>Tantalum  (*)</v>
      </c>
      <c r="C26" s="35"/>
      <c r="D26" s="326" t="s">
        <v>475</v>
      </c>
      <c r="E26" s="327"/>
      <c r="F26" s="12"/>
      <c r="G26" s="328" t="s">
        <v>15824</v>
      </c>
      <c r="H26" s="329"/>
      <c r="I26" s="329"/>
      <c r="J26" s="330"/>
      <c r="K26" s="36"/>
      <c r="L26" s="116"/>
      <c r="P26" s="45" t="str">
        <f>IF(D$26="No","","(*)")</f>
        <v>(*)</v>
      </c>
      <c r="R26" s="3"/>
      <c r="S26" s="3"/>
      <c r="T26" s="3"/>
      <c r="U26" s="3"/>
      <c r="V26" s="3"/>
      <c r="W26" s="3"/>
      <c r="X26" s="3"/>
      <c r="Y26" s="3"/>
      <c r="Z26" s="3"/>
      <c r="AA26" s="3"/>
      <c r="AB26" s="3"/>
      <c r="AC26" s="3"/>
      <c r="AD26" s="3"/>
      <c r="AE26" s="3"/>
      <c r="AF26" s="3"/>
      <c r="AG26" s="3"/>
      <c r="AH26" s="3"/>
    </row>
    <row r="27" spans="1:34" ht="22.2">
      <c r="A27" s="41"/>
      <c r="B27" s="40" t="str">
        <f ca="1">OFFSET(L!$C$1,MATCH("Declaration"&amp;ADDRESS(ROW(),COLUMN(),4),L!$A:$A,0)-1,SL,,)&amp;P27</f>
        <v>Tin  (*)</v>
      </c>
      <c r="C27" s="35"/>
      <c r="D27" s="326" t="s">
        <v>475</v>
      </c>
      <c r="E27" s="327"/>
      <c r="F27" s="12"/>
      <c r="G27" s="328" t="s">
        <v>15824</v>
      </c>
      <c r="H27" s="329"/>
      <c r="I27" s="329"/>
      <c r="J27" s="330"/>
      <c r="K27" s="36"/>
      <c r="L27" s="116"/>
      <c r="P27" s="45" t="str">
        <f>IF(D$27="No","","(*)")</f>
        <v>(*)</v>
      </c>
      <c r="R27" s="3"/>
      <c r="S27" s="3"/>
      <c r="T27" s="3"/>
      <c r="U27" s="3"/>
      <c r="V27" s="3"/>
      <c r="W27" s="3"/>
      <c r="X27" s="3"/>
      <c r="Y27" s="3"/>
      <c r="Z27" s="3"/>
      <c r="AA27" s="3"/>
      <c r="AB27" s="3"/>
      <c r="AC27" s="3"/>
      <c r="AD27" s="3"/>
      <c r="AE27" s="3"/>
      <c r="AF27" s="3"/>
      <c r="AG27" s="3"/>
      <c r="AH27" s="3"/>
    </row>
    <row r="28" spans="1:34" ht="22.2">
      <c r="A28" s="41"/>
      <c r="B28" s="40" t="str">
        <f ca="1">OFFSET(L!$C$1,MATCH("Declaration"&amp;ADDRESS(ROW(),COLUMN(),4),L!$A:$A,0)-1,SL,,)&amp;P28</f>
        <v>Gold  (*)</v>
      </c>
      <c r="C28" s="35"/>
      <c r="D28" s="326" t="s">
        <v>475</v>
      </c>
      <c r="E28" s="327"/>
      <c r="F28" s="12"/>
      <c r="G28" s="328" t="s">
        <v>15824</v>
      </c>
      <c r="H28" s="329"/>
      <c r="I28" s="329"/>
      <c r="J28" s="330"/>
      <c r="K28" s="36"/>
      <c r="L28" s="116"/>
      <c r="P28" s="45" t="str">
        <f>IF(D$28="No","","(*)")</f>
        <v>(*)</v>
      </c>
      <c r="R28" s="3"/>
      <c r="S28" s="3"/>
      <c r="T28" s="3"/>
      <c r="U28" s="3"/>
      <c r="V28" s="3"/>
      <c r="W28" s="3"/>
      <c r="X28" s="3"/>
      <c r="Y28" s="3"/>
      <c r="Z28" s="3"/>
      <c r="AA28" s="3"/>
      <c r="AB28" s="3"/>
      <c r="AC28" s="3"/>
      <c r="AD28" s="3"/>
      <c r="AE28" s="3"/>
      <c r="AF28" s="3"/>
      <c r="AG28" s="3"/>
      <c r="AH28" s="3"/>
    </row>
    <row r="29" spans="1:34" ht="22.2">
      <c r="A29" s="41"/>
      <c r="B29" s="40" t="str">
        <f ca="1">OFFSET(L!$C$1,MATCH("Declaration"&amp;ADDRESS(ROW(),COLUMN(),4),L!$A:$A,0)-1,SL,,)&amp;P29</f>
        <v>Tungsten  (*)</v>
      </c>
      <c r="C29" s="35"/>
      <c r="D29" s="326" t="s">
        <v>475</v>
      </c>
      <c r="E29" s="327"/>
      <c r="F29" s="12"/>
      <c r="G29" s="328" t="s">
        <v>15824</v>
      </c>
      <c r="H29" s="329"/>
      <c r="I29" s="329"/>
      <c r="J29" s="330"/>
      <c r="K29" s="36"/>
      <c r="L29" s="116"/>
      <c r="P29" s="45" t="str">
        <f>IF(D$29="No","","(*)")</f>
        <v>(*)</v>
      </c>
      <c r="R29" s="3"/>
      <c r="S29" s="3"/>
      <c r="T29" s="3"/>
      <c r="U29" s="3"/>
      <c r="V29" s="3"/>
      <c r="W29" s="3"/>
      <c r="X29" s="3"/>
      <c r="Y29" s="3"/>
      <c r="Z29" s="3"/>
      <c r="AA29" s="3"/>
      <c r="AB29" s="3"/>
      <c r="AC29" s="3"/>
      <c r="AD29" s="3"/>
      <c r="AE29" s="3"/>
      <c r="AF29" s="3"/>
      <c r="AG29" s="3"/>
      <c r="AH29" s="3"/>
    </row>
    <row r="30" spans="1:34" ht="17.399999999999999">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5" t="str">
        <f ca="1">D25</f>
        <v>Answer</v>
      </c>
      <c r="E31" s="335"/>
      <c r="F31" s="18"/>
      <c r="G31" s="44" t="str">
        <f ca="1">G25</f>
        <v>Comments</v>
      </c>
      <c r="H31" s="44"/>
      <c r="I31" s="44"/>
      <c r="J31" s="83"/>
      <c r="K31" s="36"/>
      <c r="L31" s="111" t="s">
        <v>1209</v>
      </c>
      <c r="P31" s="45">
        <f>COUNTIF(D$26:D$29,"No")</f>
        <v>0</v>
      </c>
      <c r="Q31" s="45" t="str">
        <f>IF(P31=4,""," (*)")</f>
        <v xml:space="preserve"> (*)</v>
      </c>
      <c r="R31" s="3"/>
      <c r="S31" s="3"/>
      <c r="T31" s="3"/>
      <c r="U31" s="3"/>
      <c r="V31" s="3"/>
      <c r="W31" s="3"/>
      <c r="X31" s="3"/>
      <c r="Y31" s="3"/>
      <c r="Z31" s="3"/>
      <c r="AA31" s="3"/>
      <c r="AB31" s="3"/>
      <c r="AC31" s="3"/>
      <c r="AD31" s="3"/>
      <c r="AE31" s="3"/>
      <c r="AF31" s="3"/>
      <c r="AG31" s="3"/>
      <c r="AH31" s="3"/>
    </row>
    <row r="32" spans="1:34" ht="22.2">
      <c r="A32" s="41"/>
      <c r="B32" s="40" t="str">
        <f ca="1">B26</f>
        <v>Tantalum  (*)</v>
      </c>
      <c r="C32" s="10"/>
      <c r="D32" s="345" t="s">
        <v>475</v>
      </c>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2.2">
      <c r="A33" s="41"/>
      <c r="B33" s="40" t="str">
        <f ca="1">B27</f>
        <v>Tin  (*)</v>
      </c>
      <c r="C33" s="10"/>
      <c r="D33" s="326" t="s">
        <v>475</v>
      </c>
      <c r="E33" s="327"/>
      <c r="F33" s="47"/>
      <c r="G33" s="328"/>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2.2">
      <c r="A34" s="41"/>
      <c r="B34" s="40" t="str">
        <f ca="1">B28</f>
        <v>Gold  (*)</v>
      </c>
      <c r="C34" s="10"/>
      <c r="D34" s="326" t="s">
        <v>475</v>
      </c>
      <c r="E34" s="327"/>
      <c r="F34" s="47"/>
      <c r="G34" s="328"/>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2.2">
      <c r="A35" s="41"/>
      <c r="B35" s="40" t="str">
        <f ca="1">B29</f>
        <v>Tungsten  (*)</v>
      </c>
      <c r="C35" s="10"/>
      <c r="D35" s="326" t="s">
        <v>475</v>
      </c>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7.399999999999999">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5" t="str">
        <f ca="1">D25</f>
        <v>Answer</v>
      </c>
      <c r="E37" s="335"/>
      <c r="F37" s="18"/>
      <c r="G37" s="44" t="str">
        <f ca="1">G25</f>
        <v>Comments</v>
      </c>
      <c r="H37" s="349"/>
      <c r="I37" s="349"/>
      <c r="J37" s="349"/>
      <c r="K37" s="36"/>
      <c r="L37" s="111" t="s">
        <v>1209</v>
      </c>
      <c r="P37" s="45">
        <f>COUNTIF(D$26:D$29,"No")+COUNTIF(D$32:D$35,"No")</f>
        <v>0</v>
      </c>
      <c r="Q37" s="45" t="str">
        <f>IF(P37&gt;3,""," (*)")</f>
        <v xml:space="preserve"> (*)</v>
      </c>
      <c r="R37" s="3"/>
      <c r="S37" s="3"/>
      <c r="T37" s="3"/>
      <c r="U37" s="3"/>
      <c r="V37" s="3"/>
      <c r="W37" s="3"/>
      <c r="X37" s="3"/>
      <c r="Y37" s="3"/>
      <c r="Z37" s="3"/>
      <c r="AA37" s="3"/>
      <c r="AB37" s="3"/>
      <c r="AC37" s="3"/>
      <c r="AD37" s="3"/>
      <c r="AE37" s="3"/>
      <c r="AF37" s="3"/>
      <c r="AG37" s="3"/>
      <c r="AH37" s="3"/>
    </row>
    <row r="38" spans="1:34" ht="22.2">
      <c r="A38" s="41"/>
      <c r="B38" s="40" t="str">
        <f ca="1">OFFSET(L!$C$1,MATCH("Declaration"&amp;ADDRESS(ROW(),COLUMN(),4),L!$A:$A,0)-1,SL,,)&amp;P38</f>
        <v>Tantalum  (*)</v>
      </c>
      <c r="C38" s="10"/>
      <c r="D38" s="326" t="s">
        <v>476</v>
      </c>
      <c r="E38" s="327"/>
      <c r="F38" s="47"/>
      <c r="G38" s="328"/>
      <c r="H38" s="329"/>
      <c r="I38" s="329"/>
      <c r="J38" s="330"/>
      <c r="K38" s="36"/>
      <c r="L38" s="116"/>
      <c r="P38" s="45" t="str">
        <f>IF((OR(D$26="No",D$32="No")),"","(*)")</f>
        <v>(*)</v>
      </c>
      <c r="Q38" s="3"/>
      <c r="R38" s="3"/>
      <c r="S38" s="3"/>
      <c r="T38" s="3"/>
      <c r="U38" s="3"/>
      <c r="V38" s="3"/>
      <c r="W38" s="3"/>
      <c r="X38" s="3"/>
      <c r="Y38" s="3"/>
      <c r="Z38" s="3"/>
      <c r="AA38" s="3"/>
      <c r="AB38" s="3"/>
      <c r="AC38" s="3"/>
      <c r="AD38" s="3"/>
      <c r="AE38" s="3"/>
      <c r="AF38" s="3"/>
      <c r="AG38" s="3"/>
    </row>
    <row r="39" spans="1:34" ht="22.2">
      <c r="A39" s="41"/>
      <c r="B39" s="40" t="str">
        <f ca="1">OFFSET(L!$C$1,MATCH("Declaration"&amp;ADDRESS(ROW(),COLUMN(),4),L!$A:$A,0)-1,SL,,)&amp;P39</f>
        <v>Tin  (*)</v>
      </c>
      <c r="C39" s="10"/>
      <c r="D39" s="326" t="s">
        <v>476</v>
      </c>
      <c r="E39" s="327"/>
      <c r="F39" s="47"/>
      <c r="G39" s="328"/>
      <c r="H39" s="329"/>
      <c r="I39" s="329"/>
      <c r="J39" s="330"/>
      <c r="K39" s="36"/>
      <c r="L39" s="116"/>
      <c r="P39" s="45" t="str">
        <f>IF((OR(D$27="No",D$33="No")),"","(*)")</f>
        <v>(*)</v>
      </c>
      <c r="Q39" s="3"/>
      <c r="R39" s="3"/>
      <c r="S39" s="3"/>
      <c r="T39" s="3"/>
      <c r="U39" s="3"/>
      <c r="V39" s="3"/>
      <c r="W39" s="3"/>
      <c r="X39" s="3"/>
      <c r="Y39" s="3"/>
      <c r="Z39" s="3"/>
      <c r="AA39" s="3"/>
      <c r="AB39" s="3"/>
      <c r="AC39" s="3"/>
      <c r="AD39" s="3"/>
      <c r="AE39" s="3"/>
      <c r="AF39" s="3"/>
      <c r="AG39" s="3"/>
    </row>
    <row r="40" spans="1:34" ht="22.2">
      <c r="A40" s="41"/>
      <c r="B40" s="40" t="str">
        <f ca="1">OFFSET(L!$C$1,MATCH("Declaration"&amp;ADDRESS(ROW(),COLUMN(),4),L!$A:$A,0)-1,SL,,)&amp;P40</f>
        <v>Gold  (*)</v>
      </c>
      <c r="C40" s="10"/>
      <c r="D40" s="326" t="s">
        <v>476</v>
      </c>
      <c r="E40" s="327"/>
      <c r="F40" s="47"/>
      <c r="G40" s="328"/>
      <c r="H40" s="329"/>
      <c r="I40" s="329"/>
      <c r="J40" s="330"/>
      <c r="K40" s="36"/>
      <c r="L40" s="116"/>
      <c r="P40" s="45" t="str">
        <f>IF((OR(D$28="No",D$34="No")),"","(*)")</f>
        <v>(*)</v>
      </c>
      <c r="Q40" s="3"/>
      <c r="R40" s="3"/>
      <c r="S40" s="3"/>
      <c r="T40" s="3"/>
      <c r="U40" s="3"/>
      <c r="V40" s="3"/>
      <c r="W40" s="3"/>
      <c r="X40" s="3"/>
      <c r="Y40" s="3"/>
      <c r="Z40" s="3"/>
      <c r="AA40" s="3"/>
      <c r="AB40" s="3"/>
      <c r="AC40" s="3"/>
      <c r="AD40" s="3"/>
      <c r="AE40" s="3"/>
      <c r="AF40" s="3"/>
      <c r="AG40" s="3"/>
    </row>
    <row r="41" spans="1:34" ht="22.2">
      <c r="A41" s="41"/>
      <c r="B41" s="40" t="str">
        <f ca="1">OFFSET(L!$C$1,MATCH("Declaration"&amp;ADDRESS(ROW(),COLUMN(),4),L!$A:$A,0)-1,SL,,)&amp;P41</f>
        <v>Tungsten  (*)</v>
      </c>
      <c r="C41" s="10"/>
      <c r="D41" s="326" t="s">
        <v>476</v>
      </c>
      <c r="E41" s="327"/>
      <c r="F41" s="47"/>
      <c r="G41" s="328"/>
      <c r="H41" s="329"/>
      <c r="I41" s="329"/>
      <c r="J41" s="330"/>
      <c r="K41" s="36"/>
      <c r="L41" s="116"/>
      <c r="P41" s="45" t="str">
        <f>IF((OR(D$29="No",D$35="No")),"","(*)")</f>
        <v>(*)</v>
      </c>
      <c r="Q41" s="3"/>
      <c r="R41" s="3"/>
      <c r="S41" s="3"/>
      <c r="T41" s="3"/>
      <c r="U41" s="3"/>
      <c r="V41" s="3"/>
      <c r="W41" s="3"/>
      <c r="X41" s="3"/>
      <c r="Y41" s="3"/>
      <c r="Z41" s="3"/>
      <c r="AA41" s="3"/>
      <c r="AB41" s="3"/>
      <c r="AC41" s="3"/>
      <c r="AD41" s="3"/>
      <c r="AE41" s="3"/>
      <c r="AF41" s="3"/>
      <c r="AG41" s="3"/>
    </row>
    <row r="42" spans="1:34" ht="17.399999999999999">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5" t="str">
        <f ca="1">D25</f>
        <v>Answer</v>
      </c>
      <c r="E43" s="335"/>
      <c r="F43" s="18"/>
      <c r="G43" s="44" t="str">
        <f ca="1">G25</f>
        <v>Comments</v>
      </c>
      <c r="H43" s="44"/>
      <c r="I43" s="44"/>
      <c r="J43" s="83"/>
      <c r="K43" s="36"/>
      <c r="L43" s="111"/>
      <c r="P43" s="45">
        <f>COUNTIF(D$26:D$29,"No")+COUNTIF(D$32:D$35,"No")</f>
        <v>0</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Tantalum  (*)</v>
      </c>
      <c r="C44" s="10"/>
      <c r="D44" s="326" t="s">
        <v>476</v>
      </c>
      <c r="E44" s="327"/>
      <c r="F44" s="47"/>
      <c r="G44" s="328"/>
      <c r="H44" s="329"/>
      <c r="I44" s="329"/>
      <c r="J44" s="330"/>
      <c r="K44" s="36"/>
      <c r="L44" s="111"/>
      <c r="P44" s="45" t="str">
        <f>IF((OR(D$26="No",D$32="No")),"","(*)")</f>
        <v>(*)</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476</v>
      </c>
      <c r="E45" s="327"/>
      <c r="F45" s="47"/>
      <c r="G45" s="328"/>
      <c r="H45" s="329"/>
      <c r="I45" s="329"/>
      <c r="J45" s="330"/>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6" t="s">
        <v>476</v>
      </c>
      <c r="E46" s="327"/>
      <c r="F46" s="47"/>
      <c r="G46" s="328"/>
      <c r="H46" s="329"/>
      <c r="I46" s="329"/>
      <c r="J46" s="330"/>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Tungsten  (*)</v>
      </c>
      <c r="C47" s="10"/>
      <c r="D47" s="326" t="s">
        <v>476</v>
      </c>
      <c r="E47" s="327"/>
      <c r="F47" s="47"/>
      <c r="G47" s="328"/>
      <c r="H47" s="329"/>
      <c r="I47" s="329"/>
      <c r="J47" s="330"/>
      <c r="K47" s="36"/>
      <c r="L47" s="111"/>
      <c r="P47" s="45" t="str">
        <f>IF((OR(D$29="No",D$35="No")),"","(*)")</f>
        <v>(*)</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2">
      <c r="A50" s="41"/>
      <c r="B50" s="40" t="str">
        <f ca="1">B38</f>
        <v>Tantalum  (*)</v>
      </c>
      <c r="C50" s="10"/>
      <c r="D50" s="326" t="s">
        <v>477</v>
      </c>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2.2">
      <c r="A51" s="41"/>
      <c r="B51" s="40" t="str">
        <f ca="1">B39</f>
        <v>Tin  (*)</v>
      </c>
      <c r="C51" s="10"/>
      <c r="D51" s="326" t="s">
        <v>477</v>
      </c>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2.2">
      <c r="A52" s="41"/>
      <c r="B52" s="40" t="str">
        <f ca="1">B40</f>
        <v>Gold  (*)</v>
      </c>
      <c r="C52" s="10"/>
      <c r="D52" s="326" t="s">
        <v>477</v>
      </c>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2.2">
      <c r="A53" s="41"/>
      <c r="B53" s="40" t="str">
        <f ca="1">B41</f>
        <v>Tungsten  (*)</v>
      </c>
      <c r="C53" s="10"/>
      <c r="D53" s="326" t="s">
        <v>477</v>
      </c>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7.399999999999999">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5" t="str">
        <f ca="1">D25</f>
        <v>Answer</v>
      </c>
      <c r="E55" s="335"/>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2">
      <c r="A56" s="41"/>
      <c r="B56" s="40" t="str">
        <f ca="1">B38</f>
        <v>Tantalum  (*)</v>
      </c>
      <c r="C56" s="35"/>
      <c r="D56" s="347" t="s">
        <v>2432</v>
      </c>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2.2">
      <c r="A57" s="41"/>
      <c r="B57" s="40" t="str">
        <f ca="1">B39</f>
        <v>Tin  (*)</v>
      </c>
      <c r="C57" s="35"/>
      <c r="D57" s="347" t="s">
        <v>2432</v>
      </c>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2.2">
      <c r="A58" s="41"/>
      <c r="B58" s="40" t="str">
        <f ca="1">B40</f>
        <v>Gold  (*)</v>
      </c>
      <c r="C58" s="35"/>
      <c r="D58" s="347" t="s">
        <v>2432</v>
      </c>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2.2">
      <c r="A59" s="41"/>
      <c r="B59" s="40" t="str">
        <f ca="1">B41</f>
        <v>Tungsten  (*)</v>
      </c>
      <c r="C59" s="35"/>
      <c r="D59" s="347" t="s">
        <v>2432</v>
      </c>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6.2">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5" t="str">
        <f ca="1">D25</f>
        <v>Answer</v>
      </c>
      <c r="E61" s="335"/>
      <c r="F61" s="18"/>
      <c r="G61" s="44" t="str">
        <f ca="1">G25</f>
        <v>Comments</v>
      </c>
      <c r="H61" s="332"/>
      <c r="I61" s="332"/>
      <c r="J61" s="332"/>
      <c r="K61" s="36"/>
      <c r="L61" s="111" t="s">
        <v>1207</v>
      </c>
      <c r="M61" s="112"/>
      <c r="P61" s="3"/>
      <c r="Q61" s="3"/>
      <c r="R61" s="3"/>
      <c r="S61" s="3"/>
      <c r="T61" s="3"/>
      <c r="U61" s="3"/>
      <c r="V61" s="3"/>
      <c r="W61" s="3"/>
      <c r="X61" s="3"/>
      <c r="Y61" s="3"/>
      <c r="Z61" s="3"/>
      <c r="AA61" s="3"/>
      <c r="AB61" s="3"/>
      <c r="AC61" s="3"/>
      <c r="AD61" s="3"/>
      <c r="AE61" s="3"/>
      <c r="AF61" s="3"/>
      <c r="AG61" s="3"/>
      <c r="AH61" s="3"/>
    </row>
    <row r="62" spans="1:34" ht="22.2">
      <c r="A62" s="41"/>
      <c r="B62" s="40" t="str">
        <f ca="1">B38</f>
        <v>Tantalum  (*)</v>
      </c>
      <c r="C62" s="10"/>
      <c r="D62" s="345" t="s">
        <v>476</v>
      </c>
      <c r="E62" s="346"/>
      <c r="F62" s="47"/>
      <c r="G62" s="328" t="s">
        <v>15825</v>
      </c>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2.2">
      <c r="A63" s="41"/>
      <c r="B63" s="40" t="str">
        <f ca="1">B39</f>
        <v>Tin  (*)</v>
      </c>
      <c r="C63" s="10"/>
      <c r="D63" s="326" t="s">
        <v>476</v>
      </c>
      <c r="E63" s="327"/>
      <c r="F63" s="47"/>
      <c r="G63" s="328" t="s">
        <v>15825</v>
      </c>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2.2">
      <c r="A64" s="41"/>
      <c r="B64" s="40" t="str">
        <f ca="1">B40</f>
        <v>Gold  (*)</v>
      </c>
      <c r="C64" s="10"/>
      <c r="D64" s="326" t="s">
        <v>476</v>
      </c>
      <c r="E64" s="327"/>
      <c r="F64" s="47"/>
      <c r="G64" s="328" t="s">
        <v>15825</v>
      </c>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2.2">
      <c r="A65" s="41"/>
      <c r="B65" s="40" t="str">
        <f ca="1">B41</f>
        <v>Tungsten  (*)</v>
      </c>
      <c r="C65" s="10"/>
      <c r="D65" s="326" t="s">
        <v>476</v>
      </c>
      <c r="E65" s="327"/>
      <c r="F65" s="47"/>
      <c r="G65" s="328" t="s">
        <v>15825</v>
      </c>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6.2">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1207</v>
      </c>
      <c r="M67" s="112"/>
      <c r="P67" s="3"/>
      <c r="Q67" s="3"/>
      <c r="R67" s="3"/>
      <c r="S67" s="3"/>
      <c r="T67" s="3"/>
      <c r="U67" s="3"/>
      <c r="V67" s="3"/>
      <c r="W67" s="3"/>
      <c r="X67" s="3"/>
      <c r="Y67" s="3"/>
      <c r="Z67" s="3"/>
      <c r="AA67" s="3"/>
      <c r="AB67" s="3"/>
      <c r="AC67" s="3"/>
      <c r="AD67" s="3"/>
      <c r="AE67" s="3"/>
      <c r="AF67" s="3"/>
      <c r="AG67" s="3"/>
      <c r="AH67" s="3"/>
    </row>
    <row r="68" spans="1:34" ht="22.2">
      <c r="A68" s="41"/>
      <c r="B68" s="40" t="str">
        <f ca="1">B38</f>
        <v>Tantalum  (*)</v>
      </c>
      <c r="C68" s="35"/>
      <c r="D68" s="326" t="s">
        <v>475</v>
      </c>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2.2">
      <c r="A69" s="41"/>
      <c r="B69" s="40" t="str">
        <f ca="1">B39</f>
        <v>Tin  (*)</v>
      </c>
      <c r="C69" s="35"/>
      <c r="D69" s="326" t="s">
        <v>475</v>
      </c>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2.2">
      <c r="A70" s="41"/>
      <c r="B70" s="40" t="str">
        <f ca="1">B40</f>
        <v>Gold  (*)</v>
      </c>
      <c r="C70" s="35"/>
      <c r="D70" s="326" t="s">
        <v>475</v>
      </c>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2.2">
      <c r="A71" s="38"/>
      <c r="B71" s="40" t="str">
        <f ca="1">B41</f>
        <v>Tungsten  (*)</v>
      </c>
      <c r="C71" s="49"/>
      <c r="D71" s="326" t="s">
        <v>475</v>
      </c>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6.2">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6.2">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6.2">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2.4">
      <c r="A75" s="41"/>
      <c r="B75" s="56" t="str">
        <f ca="1">OFFSET(L!$C$1,MATCH("Declaration"&amp;ADDRESS(ROW(),COLUMN(),4),L!$A:$A,0)-1,SL,,)&amp;$Q$37</f>
        <v>A. Have you established a responsible minerals sourcing policy? (*)</v>
      </c>
      <c r="C75" s="57"/>
      <c r="D75" s="326" t="s">
        <v>475</v>
      </c>
      <c r="E75" s="327"/>
      <c r="F75" s="57"/>
      <c r="G75" s="328"/>
      <c r="H75" s="329"/>
      <c r="I75" s="329"/>
      <c r="J75" s="330"/>
      <c r="K75" s="36"/>
      <c r="L75" s="113" t="s">
        <v>1208</v>
      </c>
      <c r="M75" s="112"/>
      <c r="P75" s="3"/>
      <c r="Q75" s="3"/>
      <c r="R75" s="3"/>
      <c r="S75" s="3"/>
      <c r="T75" s="3"/>
      <c r="U75" s="3"/>
      <c r="V75" s="3"/>
      <c r="W75" s="3"/>
      <c r="X75" s="3"/>
      <c r="Y75" s="3"/>
      <c r="Z75" s="3"/>
      <c r="AA75" s="3"/>
      <c r="AB75" s="3"/>
      <c r="AC75" s="3"/>
      <c r="AD75" s="3"/>
      <c r="AE75" s="3"/>
      <c r="AF75" s="3"/>
      <c r="AG75" s="3"/>
      <c r="AH75" s="3"/>
    </row>
    <row r="76" spans="1:34" ht="16.2">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475</v>
      </c>
      <c r="E77" s="327"/>
      <c r="F77" s="57"/>
      <c r="G77" s="354" t="s">
        <v>15826</v>
      </c>
      <c r="H77" s="355"/>
      <c r="I77" s="355"/>
      <c r="J77" s="356"/>
      <c r="K77" s="36"/>
      <c r="L77" s="113" t="s">
        <v>1209</v>
      </c>
      <c r="M77" s="112"/>
      <c r="P77" s="3"/>
      <c r="Q77" s="3"/>
      <c r="R77" s="3"/>
      <c r="S77" s="3"/>
      <c r="T77" s="3"/>
      <c r="U77" s="3"/>
      <c r="V77" s="3"/>
      <c r="W77" s="3"/>
      <c r="X77" s="3"/>
      <c r="Y77" s="3"/>
      <c r="Z77" s="3"/>
      <c r="AA77" s="3"/>
      <c r="AB77" s="3"/>
      <c r="AC77" s="3"/>
      <c r="AD77" s="3"/>
      <c r="AE77" s="3"/>
      <c r="AF77" s="3"/>
      <c r="AG77" s="3"/>
      <c r="AH77" s="3"/>
    </row>
    <row r="78" spans="1:34" ht="16.2">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475</v>
      </c>
      <c r="E79" s="327"/>
      <c r="F79" s="57"/>
      <c r="G79" s="328"/>
      <c r="H79" s="329"/>
      <c r="I79" s="329"/>
      <c r="J79" s="330"/>
      <c r="K79" s="36"/>
      <c r="L79" s="113" t="s">
        <v>1209</v>
      </c>
      <c r="M79" s="112"/>
      <c r="P79" s="3"/>
      <c r="Q79" s="3"/>
      <c r="R79" s="3"/>
      <c r="S79" s="3"/>
      <c r="T79" s="3"/>
      <c r="U79" s="3"/>
      <c r="V79" s="3"/>
      <c r="W79" s="3"/>
      <c r="X79" s="3"/>
      <c r="Y79" s="3"/>
      <c r="Z79" s="3"/>
      <c r="AA79" s="3"/>
      <c r="AB79" s="3"/>
      <c r="AC79" s="3"/>
      <c r="AD79" s="3"/>
      <c r="AE79" s="3"/>
      <c r="AF79" s="3"/>
      <c r="AG79" s="3"/>
      <c r="AH79" s="3"/>
    </row>
    <row r="80" spans="1:34" ht="16.2">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475</v>
      </c>
      <c r="E81" s="327"/>
      <c r="F81" s="57"/>
      <c r="G81" s="328"/>
      <c r="H81" s="329"/>
      <c r="I81" s="329"/>
      <c r="J81" s="330"/>
      <c r="K81" s="36"/>
      <c r="L81" s="113" t="s">
        <v>1268</v>
      </c>
      <c r="M81" s="112"/>
      <c r="P81" s="3"/>
      <c r="Q81" s="3"/>
      <c r="R81" s="3"/>
      <c r="S81" s="3"/>
      <c r="T81" s="3"/>
      <c r="U81" s="3"/>
      <c r="V81" s="3"/>
      <c r="W81" s="3"/>
      <c r="X81" s="3"/>
      <c r="Y81" s="3"/>
      <c r="Z81" s="3"/>
      <c r="AA81" s="3"/>
      <c r="AB81" s="3"/>
      <c r="AC81" s="3"/>
      <c r="AD81" s="3"/>
      <c r="AE81" s="3"/>
      <c r="AF81" s="3"/>
      <c r="AG81" s="3"/>
      <c r="AH81" s="3"/>
    </row>
    <row r="82" spans="1:34" ht="16.2">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14853</v>
      </c>
      <c r="E83" s="327"/>
      <c r="F83" s="57"/>
      <c r="G83" s="328"/>
      <c r="H83" s="329"/>
      <c r="I83" s="329"/>
      <c r="J83" s="330"/>
      <c r="K83" s="36"/>
      <c r="L83" s="113" t="s">
        <v>1209</v>
      </c>
      <c r="M83" s="112"/>
      <c r="P83" s="3"/>
      <c r="Q83" s="3"/>
      <c r="R83" s="3"/>
      <c r="S83" s="3"/>
      <c r="T83" s="3"/>
      <c r="U83" s="3"/>
      <c r="V83" s="3"/>
      <c r="W83" s="3"/>
      <c r="X83" s="3"/>
      <c r="Y83" s="3"/>
      <c r="Z83" s="3"/>
      <c r="AA83" s="3"/>
      <c r="AB83" s="3"/>
      <c r="AC83" s="3"/>
      <c r="AD83" s="3"/>
      <c r="AE83" s="3"/>
      <c r="AF83" s="3"/>
      <c r="AG83" s="3"/>
      <c r="AH83" s="3"/>
    </row>
    <row r="84" spans="1:34" ht="16.2">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39" t="s">
        <v>475</v>
      </c>
      <c r="E85" s="340"/>
      <c r="F85" s="57"/>
      <c r="G85" s="328"/>
      <c r="H85" s="329"/>
      <c r="I85" s="329"/>
      <c r="J85" s="330"/>
      <c r="K85" s="36"/>
      <c r="L85" s="113" t="s">
        <v>1209</v>
      </c>
      <c r="M85" s="112"/>
      <c r="P85" s="3"/>
      <c r="Q85" s="3"/>
      <c r="R85" s="3"/>
      <c r="S85" s="3"/>
      <c r="T85" s="3"/>
      <c r="U85" s="3"/>
      <c r="V85" s="3"/>
      <c r="W85" s="3"/>
      <c r="X85" s="3"/>
      <c r="Y85" s="3"/>
      <c r="Z85" s="3"/>
      <c r="AA85" s="3"/>
      <c r="AB85" s="3"/>
      <c r="AC85" s="3"/>
      <c r="AD85" s="3"/>
      <c r="AE85" s="3"/>
      <c r="AF85" s="3"/>
      <c r="AG85" s="3"/>
      <c r="AH85" s="3"/>
    </row>
    <row r="86" spans="1:34" ht="16.2">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6" t="s">
        <v>475</v>
      </c>
      <c r="E87" s="327"/>
      <c r="F87" s="57"/>
      <c r="G87" s="328"/>
      <c r="H87" s="329"/>
      <c r="I87" s="329"/>
      <c r="J87" s="330"/>
      <c r="K87" s="36"/>
      <c r="L87" s="113" t="s">
        <v>1207</v>
      </c>
      <c r="M87" s="112"/>
      <c r="P87" s="3"/>
      <c r="Q87" s="3"/>
      <c r="R87" s="3"/>
      <c r="S87" s="3"/>
      <c r="T87" s="3"/>
      <c r="U87" s="3"/>
      <c r="V87" s="3"/>
      <c r="W87" s="3"/>
      <c r="X87" s="3"/>
      <c r="Y87" s="3"/>
      <c r="Z87" s="3"/>
      <c r="AA87" s="3"/>
      <c r="AB87" s="3"/>
      <c r="AC87" s="3"/>
      <c r="AD87" s="3"/>
      <c r="AE87" s="3"/>
      <c r="AF87" s="3"/>
      <c r="AG87" s="3"/>
      <c r="AH87" s="3"/>
    </row>
    <row r="88" spans="1:34" ht="16.2">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2.4">
      <c r="A89" s="41"/>
      <c r="B89" s="56" t="str">
        <f ca="1">OFFSET(L!$C$1,MATCH("Declaration"&amp;ADDRESS(ROW(),COLUMN(),4),L!$A:$A,0)-1,SL,,)&amp;$Q$37</f>
        <v>H. Is your company required to file an annual conflict minerals disclosure? (*)</v>
      </c>
      <c r="C89" s="57"/>
      <c r="D89" s="326" t="s">
        <v>476</v>
      </c>
      <c r="E89" s="327"/>
      <c r="F89" s="57"/>
      <c r="G89" s="328"/>
      <c r="H89" s="329"/>
      <c r="I89" s="329"/>
      <c r="J89" s="330"/>
      <c r="K89" s="36"/>
      <c r="L89" s="113" t="s">
        <v>1209</v>
      </c>
      <c r="M89" s="112"/>
      <c r="P89" s="3"/>
      <c r="Q89" s="3"/>
      <c r="R89" s="3"/>
      <c r="S89" s="3"/>
      <c r="T89" s="3"/>
      <c r="U89" s="3"/>
      <c r="V89" s="3"/>
      <c r="W89" s="3"/>
      <c r="X89" s="3"/>
      <c r="Y89" s="3"/>
      <c r="Z89" s="3"/>
      <c r="AA89" s="3"/>
      <c r="AB89" s="3"/>
      <c r="AC89" s="3"/>
      <c r="AD89" s="3"/>
      <c r="AE89" s="3"/>
      <c r="AF89" s="3"/>
      <c r="AG89" s="3"/>
      <c r="AH89" s="3"/>
    </row>
    <row r="90" spans="1:34" ht="16.2">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6.8" thickBot="1">
      <c r="A91" s="336" t="str">
        <f ca="1">OFFSET(L!$C$1,MATCH("General"&amp;"Cpy",L!$A:$A,0)-1,SL,,)</f>
        <v>© 2025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6.8"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Yes</v>
      </c>
      <c r="E96" s="282" t="str">
        <f>IF(AND(OR($D$26="Yes",$D$26=""),OR($D$32="Yes",$D$32="")),"100%","")</f>
        <v>100%</v>
      </c>
      <c r="G96" s="282" t="str">
        <f>IF(OR($D$26="Yes",$D$26=""),"Yes","")</f>
        <v>Yes</v>
      </c>
    </row>
    <row r="97" spans="2:7" ht="13.5" hidden="1" customHeight="1">
      <c r="B97" s="56" t="s">
        <v>476</v>
      </c>
      <c r="D97" s="282" t="str">
        <f>IF(AND(OR($D$26="Yes",$D$26=""),OR($D$32="Yes",$D$32="")),"No","")</f>
        <v>No</v>
      </c>
      <c r="E97" s="282" t="str">
        <f>IF(AND(OR($D$26="Yes",$D$26=""),OR($D$32="Yes",$D$32="")),"Greater than 90%","")</f>
        <v>Greater than 90%</v>
      </c>
      <c r="G97" s="282" t="str">
        <f>IF(OR($D$26="Yes",$D$26=""),"No","")</f>
        <v>No</v>
      </c>
    </row>
    <row r="98" spans="2:7" ht="15" hidden="1">
      <c r="B98" s="56" t="s">
        <v>477</v>
      </c>
      <c r="D98" s="282" t="str">
        <f>IF(AND(OR($D$26="Yes",$D$26=""),OR($D$32="Yes",$D$32="")),"Unknown","")</f>
        <v>Unknown</v>
      </c>
      <c r="E98" s="282" t="str">
        <f>IF(AND(OR($D$26="Yes",$D$26=""),OR($D$32="Yes",$D$32="")),"Greater than 75%","")</f>
        <v>Greater than 75%</v>
      </c>
      <c r="G98" s="282" t="str">
        <f>IF(OR($D$27="Yes",$D$27=""),"Yes","")</f>
        <v>Yes</v>
      </c>
    </row>
    <row r="99" spans="2:7" ht="15" hidden="1">
      <c r="B99" s="188">
        <v>1</v>
      </c>
      <c r="D99" s="282" t="str">
        <f>IF(AND(OR($D$27="Yes",$D$27=""),OR($D$33="Yes",$D$33="")),"Yes","")</f>
        <v>Yes</v>
      </c>
      <c r="E99" s="282" t="str">
        <f>IF(AND(OR($D$26="Yes",$D$26=""),OR($D$32="Yes",$D$32="")),"Greater than 50%","")</f>
        <v>Greater than 50%</v>
      </c>
      <c r="G99" s="282" t="str">
        <f>IF(OR($D$27="Yes",$D$27=""),"No","")</f>
        <v>No</v>
      </c>
    </row>
    <row r="100" spans="2:7" ht="15" hidden="1">
      <c r="B100" s="236" t="s">
        <v>2432</v>
      </c>
      <c r="D100" s="282" t="str">
        <f>IF(AND(OR($D$27="Yes",$D$27=""),OR($D$33="Yes",$D$33="")),"No","")</f>
        <v>No</v>
      </c>
      <c r="E100" s="282" t="str">
        <f>IF(AND(OR($D$26="Yes",$D$26=""),OR($D$32="Yes",$D$32="")),"50% or less","")</f>
        <v>50% or less</v>
      </c>
      <c r="G100" s="282" t="str">
        <f>IF(OR($D$28="Yes",$D$28=""),"Yes","")</f>
        <v>Yes</v>
      </c>
    </row>
    <row r="101" spans="2:7" ht="15" hidden="1">
      <c r="B101" s="236" t="s">
        <v>2433</v>
      </c>
      <c r="D101" s="282" t="str">
        <f>IF(AND(OR($D$27="Yes",$D$27=""),OR($D$33="Yes",$D$33="")),"Unknown","")</f>
        <v>Unknown</v>
      </c>
      <c r="E101" s="282" t="str">
        <f>IF(AND(OR($D$26="Yes",$D$26=""),OR($D$32="Yes",$D$32="")),"None","")</f>
        <v>None</v>
      </c>
      <c r="G101" s="282" t="str">
        <f>IF(OR($D$28="Yes",$D$28=""),"No","")</f>
        <v>No</v>
      </c>
    </row>
    <row r="102" spans="2:7" ht="15" hidden="1">
      <c r="B102" s="236" t="s">
        <v>2434</v>
      </c>
      <c r="D102" s="282" t="str">
        <f>IF(AND(OR($D$28="Yes",$D$28=""),OR($D$34="Yes",$D$34="")),"Yes","")</f>
        <v>Yes</v>
      </c>
      <c r="E102" s="282" t="str">
        <f>IF(AND(OR($D$27="Yes",$D$27=""),OR($D$33="Yes",$D$33="")),"100%","")</f>
        <v>100%</v>
      </c>
      <c r="G102" s="282" t="str">
        <f>IF(OR($D$29="Yes",$D$29=""),"Yes","")</f>
        <v>Yes</v>
      </c>
    </row>
    <row r="103" spans="2:7" ht="15" hidden="1">
      <c r="B103" s="236" t="s">
        <v>2435</v>
      </c>
      <c r="D103" s="282" t="str">
        <f>IF(AND(OR($D$28="Yes",$D$28=""),OR($D$34="Yes",$D$34="")),"No","")</f>
        <v>No</v>
      </c>
      <c r="E103" s="282" t="str">
        <f>IF(AND(OR($D$27="Yes",$D$27=""),OR($D$33="Yes",$D$33="")),"Greater than 90%","")</f>
        <v>Greater than 90%</v>
      </c>
      <c r="G103" s="282" t="str">
        <f>IF(OR($D$29="Yes",$D$29=""),"No","")</f>
        <v>No</v>
      </c>
    </row>
    <row r="104" spans="2:7" ht="15" hidden="1">
      <c r="B104" s="236" t="s">
        <v>478</v>
      </c>
      <c r="D104" s="282" t="str">
        <f>IF(AND(OR($D$28="Yes",$D$28=""),OR($D$34="Yes",$D$34="")),"Unknown","")</f>
        <v>Unknown</v>
      </c>
      <c r="E104" s="282" t="str">
        <f>IF(AND(OR($D$27="Yes",$D$27=""),OR($D$33="Yes",$D$33="")),"Greater than 75%","")</f>
        <v>Greater than 75%</v>
      </c>
    </row>
    <row r="105" spans="2:7" ht="15" hidden="1">
      <c r="B105" s="236" t="s">
        <v>14853</v>
      </c>
      <c r="D105" s="282" t="str">
        <f>IF(AND(OR($D$29="Yes",$D$29=""),OR($D$35="Yes",$D$35="")),"Yes","")</f>
        <v>Yes</v>
      </c>
      <c r="E105" s="282" t="str">
        <f>IF(AND(OR($D$27="Yes",$D$27=""),OR($D$33="Yes",$D$33="")),"Greater than 50%","")</f>
        <v>Greater than 50%</v>
      </c>
    </row>
    <row r="106" spans="2:7" ht="15" hidden="1">
      <c r="B106" s="236" t="s">
        <v>12341</v>
      </c>
      <c r="D106" s="282" t="str">
        <f>IF(AND(OR($D$29="Yes",$D$29=""),OR($D$35="Yes",$D$35="")),"No","")</f>
        <v>No</v>
      </c>
      <c r="E106" s="282" t="str">
        <f>IF(AND(OR($D$27="Yes",$D$27=""),OR($D$33="Yes",$D$33="")),"50% or less","")</f>
        <v>50% or less</v>
      </c>
    </row>
    <row r="107" spans="2:7" ht="15" hidden="1">
      <c r="B107" s="236" t="s">
        <v>476</v>
      </c>
      <c r="D107" s="282" t="str">
        <f>IF(AND(OR($D$29="Yes",$D$29=""),OR($D$35="Yes",$D$35="")),"Unknown","")</f>
        <v>Unknown</v>
      </c>
      <c r="E107" s="282" t="str">
        <f>IF(AND(OR($D$27="Yes",$D$27=""),OR($D$33="Yes",$D$33="")),"None","")</f>
        <v>None</v>
      </c>
    </row>
    <row r="108" spans="2:7" ht="15" hidden="1">
      <c r="B108" s="236" t="s">
        <v>13880</v>
      </c>
      <c r="E108" s="282" t="str">
        <f>IF(AND(OR($D$28="Yes",$D$28=""),OR($D$34="Yes",$D$34="")),"100%","")</f>
        <v>100%</v>
      </c>
    </row>
    <row r="109" spans="2:7" ht="15" hidden="1">
      <c r="B109" s="236" t="s">
        <v>13882</v>
      </c>
      <c r="E109" s="282" t="str">
        <f>IF(AND(OR($D$28="Yes",$D$28=""),OR($D$34="Yes",$D$34="")),"Greater than 90%","")</f>
        <v>Greater than 90%</v>
      </c>
    </row>
    <row r="110" spans="2:7" ht="15" hidden="1">
      <c r="B110" s="236" t="s">
        <v>13883</v>
      </c>
      <c r="E110" s="282" t="str">
        <f>IF(AND(OR($D$28="Yes",$D$28=""),OR($D$34="Yes",$D$34="")),"Greater than 75%","")</f>
        <v>Greater than 75%</v>
      </c>
    </row>
    <row r="111" spans="2:7" ht="15" hidden="1">
      <c r="B111" s="236" t="s">
        <v>476</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100%</v>
      </c>
    </row>
    <row r="115" spans="5:5" ht="15" hidden="1" customHeight="1">
      <c r="E115" s="282" t="str">
        <f>IF(AND(OR($D$29="Yes",$D$29=""),OR($D$35="Yes",$D$35="")),"Greater than 90%","")</f>
        <v>Greater than 90%</v>
      </c>
    </row>
    <row r="116" spans="5:5" ht="15" hidden="1" customHeight="1">
      <c r="E116" s="282" t="str">
        <f>IF(AND(OR($D$29="Yes",$D$29=""),OR($D$35="Yes",$D$35="")),"Greater than 75%","")</f>
        <v>Greater than 75%</v>
      </c>
    </row>
    <row r="117" spans="5:5" ht="15" hidden="1" customHeight="1">
      <c r="E117" s="282" t="str">
        <f>IF(AND(OR($D$29="Yes",$D$29=""),OR($D$35="Yes",$D$35="")),"Greater than 50%","")</f>
        <v>Greater than 50%</v>
      </c>
    </row>
    <row r="118" spans="5:5" ht="15" hidden="1" customHeight="1">
      <c r="E118" s="282" t="str">
        <f>IF(AND(OR($D$29="Yes",$D$29=""),OR($D$35="Yes",$D$35="")),"50% or less","")</f>
        <v>50% or less</v>
      </c>
    </row>
    <row r="119" spans="5:5" ht="15" hidden="1" customHeight="1">
      <c r="E119" s="282" t="str">
        <f>IF(AND(OR($D$29="Yes",$D$29=""),OR($D$35="Yes",$D$35="")),"None","")</f>
        <v>None</v>
      </c>
    </row>
  </sheetData>
  <sheetProtection algorithmName="SHA-512" hashValue="/CnnVThHzk8ywbWtIdOOHJAeLEBx1PCPkfn0JPMkoH4B95Q1nlZf89WaXw4BSP2HItTskque0RrwhKbgKEaphA==" saltValue="jOwsr56iKk7W1FwAhJRSVQ==" spinCount="100000" sheet="1" formatRows="0" insertHyperlinks="0"/>
  <customSheetViews>
    <customSheetView guid="{81CF54B1-70AB-4A68-BB72-21925B5D4874}" scale="80" fitToPage="1" hiddenColumns="1">
      <selection activeCell="D8" sqref="D8:J8"/>
      <pageMargins left="0.7" right="0.7" top="0.75" bottom="0.75" header="0.3" footer="0.3"/>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2"/>
    </customSheetView>
  </customSheetViews>
  <mergeCells count="124">
    <mergeCell ref="D69:E69"/>
    <mergeCell ref="D68:E68"/>
    <mergeCell ref="D71:E71"/>
    <mergeCell ref="D70:E70"/>
    <mergeCell ref="D58:E58"/>
    <mergeCell ref="D59:E59"/>
    <mergeCell ref="D56:E56"/>
    <mergeCell ref="D65:E65"/>
    <mergeCell ref="D64:E64"/>
    <mergeCell ref="D63:E63"/>
    <mergeCell ref="D62:E62"/>
    <mergeCell ref="G62:J62"/>
    <mergeCell ref="G63:J63"/>
    <mergeCell ref="G64:J64"/>
    <mergeCell ref="G65:J65"/>
    <mergeCell ref="D35:E35"/>
    <mergeCell ref="D34:E34"/>
    <mergeCell ref="D33:E33"/>
    <mergeCell ref="D39:E39"/>
    <mergeCell ref="D38:E38"/>
    <mergeCell ref="D40:E40"/>
    <mergeCell ref="D41:E41"/>
    <mergeCell ref="D45:E45"/>
    <mergeCell ref="D44:E44"/>
    <mergeCell ref="D26:E26"/>
    <mergeCell ref="D27:E27"/>
    <mergeCell ref="D29:E29"/>
    <mergeCell ref="D28:E28"/>
    <mergeCell ref="G29:J29"/>
    <mergeCell ref="G27:J27"/>
    <mergeCell ref="G26:J26"/>
    <mergeCell ref="G28:J28"/>
    <mergeCell ref="D32:E32"/>
    <mergeCell ref="D8:J8"/>
    <mergeCell ref="D9:G9"/>
    <mergeCell ref="D21:J21"/>
    <mergeCell ref="D17:J17"/>
    <mergeCell ref="D14:J14"/>
    <mergeCell ref="D13:J13"/>
    <mergeCell ref="D15:J15"/>
    <mergeCell ref="D16:J16"/>
    <mergeCell ref="D20:J20"/>
    <mergeCell ref="D12:J12"/>
    <mergeCell ref="D19:J19"/>
    <mergeCell ref="D18:J18"/>
    <mergeCell ref="D22:E22"/>
    <mergeCell ref="B24:J24"/>
    <mergeCell ref="D31:E31"/>
    <mergeCell ref="D37:E37"/>
    <mergeCell ref="D43:E43"/>
    <mergeCell ref="G44:J44"/>
    <mergeCell ref="G45:J45"/>
    <mergeCell ref="G46:J46"/>
    <mergeCell ref="G47:J47"/>
    <mergeCell ref="G38:J38"/>
    <mergeCell ref="D49:E49"/>
    <mergeCell ref="G35:J35"/>
    <mergeCell ref="D25:E25"/>
    <mergeCell ref="G77:J77"/>
    <mergeCell ref="A1:K1"/>
    <mergeCell ref="D2:J2"/>
    <mergeCell ref="B4:H4"/>
    <mergeCell ref="D10:J10"/>
    <mergeCell ref="F3:H3"/>
    <mergeCell ref="I4:J4"/>
    <mergeCell ref="B7:J7"/>
    <mergeCell ref="B10:B11"/>
    <mergeCell ref="B6:J6"/>
    <mergeCell ref="G39:J39"/>
    <mergeCell ref="G32:J32"/>
    <mergeCell ref="G41:J41"/>
    <mergeCell ref="G50:J50"/>
    <mergeCell ref="G51:J51"/>
    <mergeCell ref="G40:J40"/>
    <mergeCell ref="G57:J57"/>
    <mergeCell ref="G58:J58"/>
    <mergeCell ref="G59:J59"/>
    <mergeCell ref="D55:E55"/>
    <mergeCell ref="D46:E46"/>
    <mergeCell ref="D47:E47"/>
    <mergeCell ref="D50:E50"/>
    <mergeCell ref="D51:E51"/>
    <mergeCell ref="D52:E52"/>
    <mergeCell ref="D53:E53"/>
    <mergeCell ref="D57:E57"/>
    <mergeCell ref="D11:J11"/>
    <mergeCell ref="G34:J34"/>
    <mergeCell ref="G52:J52"/>
    <mergeCell ref="G53:J53"/>
    <mergeCell ref="G56:J56"/>
    <mergeCell ref="D61:E61"/>
    <mergeCell ref="H61:J61"/>
    <mergeCell ref="H37:J37"/>
    <mergeCell ref="D23:E23"/>
    <mergeCell ref="G33:J33"/>
    <mergeCell ref="A91:J91"/>
    <mergeCell ref="G85:J85"/>
    <mergeCell ref="B90:J90"/>
    <mergeCell ref="D81:E81"/>
    <mergeCell ref="D87:E87"/>
    <mergeCell ref="D85:E85"/>
    <mergeCell ref="D89:E89"/>
    <mergeCell ref="G86:J86"/>
    <mergeCell ref="G87:J87"/>
    <mergeCell ref="G88:J88"/>
    <mergeCell ref="G81:J81"/>
    <mergeCell ref="G75:J75"/>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2" stopIfTrue="1">
      <formula>IF(AND(OR($D$27="Yes",$D$27=""),$D$33=""),1,0)</formula>
    </cfRule>
    <cfRule type="expression" dxfId="66" priority="43" stopIfTrue="1">
      <formula>$P$27=""</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9:E59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9:E59">
    <cfRule type="expression" dxfId="41" priority="29" stopIfTrue="1">
      <formula>IF(AND(OR($D$26="Yes",$D$26=""),OR($D$32="Yes",$D$32=""),D59=""),1,0)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56" stopIfTrue="1">
      <formula>IF($D$9=$Q$9,TRUE)</formula>
    </cfRule>
    <cfRule type="expression" dxfId="24" priority="166" stopIfTrue="1">
      <formula>IF(AND($D$10="",$D$9=$R$9),TRUE)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8">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9:E59"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1ACE2DEA-7DF7-43FC-A43F-F7C27A6DC0B9}"/>
    <hyperlink ref="D20" r:id="rId4" xr:uid="{21A5B19A-9790-4B74-9F2E-306F499EA667}"/>
    <hyperlink ref="G77" r:id="rId5" xr:uid="{E9D543B8-24DF-4289-A38D-9AAE2C322D21}"/>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E6" sqref="E6"/>
    </sheetView>
  </sheetViews>
  <sheetFormatPr baseColWidth="10" defaultColWidth="8.81640625" defaultRowHeight="12.6"/>
  <cols>
    <col min="1" max="1" width="13.6328125" style="227" customWidth="1"/>
    <col min="2" max="2" width="13.36328125" style="229" customWidth="1"/>
    <col min="3" max="3" width="40.6328125" style="229" customWidth="1"/>
    <col min="4" max="4" width="30.6328125" style="229" customWidth="1"/>
    <col min="5" max="5" width="20.81640625" style="229" customWidth="1"/>
    <col min="6" max="7" width="13.81640625" style="229" customWidth="1"/>
    <col min="8" max="8" width="25.1796875" style="229" customWidth="1"/>
    <col min="9" max="9" width="24.1796875" style="229" customWidth="1"/>
    <col min="10" max="10" width="18.36328125" style="229" customWidth="1"/>
    <col min="11" max="11" width="27.36328125" style="229" customWidth="1"/>
    <col min="12" max="12" width="20.6328125" style="229" customWidth="1"/>
    <col min="13" max="13" width="35.1796875" style="229" customWidth="1"/>
    <col min="14" max="14" width="42.1796875" style="229" customWidth="1"/>
    <col min="15" max="15" width="32.1796875" style="229" customWidth="1"/>
    <col min="16" max="16" width="22.81640625" style="229" customWidth="1"/>
    <col min="17" max="17" width="43.6328125" style="229" customWidth="1"/>
    <col min="18" max="18" width="35.81640625" style="229" hidden="1" customWidth="1"/>
    <col min="19" max="20" width="17.81640625" style="229" hidden="1" customWidth="1"/>
    <col min="21" max="21" width="8.81640625" style="229" hidden="1" customWidth="1"/>
    <col min="22" max="22" width="6.1796875" style="229" hidden="1" customWidth="1"/>
    <col min="23" max="23" width="8.6328125" style="229" hidden="1" customWidth="1"/>
    <col min="24" max="24" width="8.81640625" style="229" hidden="1" customWidth="1"/>
    <col min="25" max="27" width="4.36328125" style="229" hidden="1" customWidth="1"/>
    <col min="28" max="28" width="7.81640625" style="229" hidden="1" customWidth="1"/>
    <col min="29" max="33" width="4.36328125" style="229" hidden="1" customWidth="1"/>
    <col min="34" max="34" width="14.6328125" style="229" hidden="1" customWidth="1"/>
    <col min="35" max="39" width="8.81640625" style="229" customWidth="1"/>
    <col min="40" max="16384" width="8.81640625" style="229"/>
  </cols>
  <sheetData>
    <row r="1" spans="1:34" s="221" customFormat="1" ht="16.05"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8.2">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475</v>
      </c>
    </row>
    <row r="3" spans="1:34" s="221" customFormat="1" ht="177"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2025 Responsible Minerals Initiative. All rights reserved.</v>
      </c>
      <c r="H3" s="390"/>
      <c r="I3" s="391"/>
      <c r="J3" s="126"/>
      <c r="K3" s="127"/>
      <c r="M3" s="198"/>
      <c r="N3" s="198"/>
      <c r="O3" s="99"/>
      <c r="P3" s="99"/>
      <c r="Q3" s="199" t="s">
        <v>15733</v>
      </c>
      <c r="R3" s="216"/>
      <c r="S3" s="216"/>
      <c r="T3" s="216"/>
      <c r="W3" s="223" t="s">
        <v>1100</v>
      </c>
      <c r="X3" s="223" t="s">
        <v>1099</v>
      </c>
      <c r="Y3" s="223" t="s">
        <v>1101</v>
      </c>
      <c r="Z3" s="223" t="s">
        <v>1098</v>
      </c>
      <c r="AH3" s="145" t="s">
        <v>476</v>
      </c>
    </row>
    <row r="4" spans="1:34" s="159" customFormat="1" ht="60">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75.599999999999994">
      <c r="A5" s="262" t="s">
        <v>1350</v>
      </c>
      <c r="B5" s="182" t="s">
        <v>1098</v>
      </c>
      <c r="C5" s="186" t="s">
        <v>1349</v>
      </c>
      <c r="D5" s="230"/>
      <c r="E5" s="182" t="s">
        <v>2384</v>
      </c>
      <c r="F5" s="182" t="s">
        <v>1350</v>
      </c>
      <c r="G5" s="182" t="s">
        <v>13177</v>
      </c>
      <c r="H5" s="183">
        <v>0</v>
      </c>
      <c r="I5" s="184" t="s">
        <v>1506</v>
      </c>
      <c r="J5" s="184" t="s">
        <v>1507</v>
      </c>
      <c r="K5" s="224"/>
      <c r="L5" s="224"/>
      <c r="M5" s="224"/>
      <c r="N5" s="224"/>
      <c r="O5" s="224"/>
      <c r="P5" s="185"/>
      <c r="Q5" s="225"/>
      <c r="R5" s="182" t="s">
        <v>1349</v>
      </c>
      <c r="S5" s="181" t="s">
        <v>12634</v>
      </c>
      <c r="T5" s="181" t="s">
        <v>11833</v>
      </c>
      <c r="U5" s="201"/>
      <c r="V5" s="226">
        <v>8</v>
      </c>
      <c r="X5" s="227">
        <v>0</v>
      </c>
      <c r="AB5" s="228" t="s">
        <v>15827</v>
      </c>
    </row>
    <row r="6" spans="1:34" s="227" customFormat="1" ht="75.599999999999994">
      <c r="A6" s="262" t="s">
        <v>633</v>
      </c>
      <c r="B6" s="182" t="s">
        <v>1098</v>
      </c>
      <c r="C6" s="186" t="s">
        <v>2095</v>
      </c>
      <c r="D6" s="230"/>
      <c r="E6" s="182" t="s">
        <v>1077</v>
      </c>
      <c r="F6" s="182" t="s">
        <v>633</v>
      </c>
      <c r="G6" s="182" t="s">
        <v>13177</v>
      </c>
      <c r="H6" s="183">
        <v>0</v>
      </c>
      <c r="I6" s="184" t="s">
        <v>1508</v>
      </c>
      <c r="J6" s="184" t="s">
        <v>1509</v>
      </c>
      <c r="K6" s="224"/>
      <c r="L6" s="224"/>
      <c r="M6" s="224"/>
      <c r="N6" s="224"/>
      <c r="O6" s="224"/>
      <c r="P6" s="185"/>
      <c r="Q6" s="225"/>
      <c r="R6" s="182" t="s">
        <v>2095</v>
      </c>
      <c r="S6" s="181" t="s">
        <v>12516</v>
      </c>
      <c r="T6" s="181" t="s">
        <v>6625</v>
      </c>
      <c r="U6" s="201"/>
      <c r="V6" s="226">
        <v>13</v>
      </c>
      <c r="X6" s="227">
        <v>0</v>
      </c>
      <c r="AB6" s="228" t="s">
        <v>15828</v>
      </c>
    </row>
    <row r="7" spans="1:34" s="227" customFormat="1" ht="25.2">
      <c r="A7" s="262" t="s">
        <v>634</v>
      </c>
      <c r="B7" s="182" t="s">
        <v>1098</v>
      </c>
      <c r="C7" s="186" t="s">
        <v>15276</v>
      </c>
      <c r="D7" s="230"/>
      <c r="E7" s="182" t="s">
        <v>1070</v>
      </c>
      <c r="F7" s="182" t="s">
        <v>634</v>
      </c>
      <c r="G7" s="182" t="s">
        <v>13177</v>
      </c>
      <c r="H7" s="183">
        <v>0</v>
      </c>
      <c r="I7" s="184" t="s">
        <v>1510</v>
      </c>
      <c r="J7" s="184" t="s">
        <v>1511</v>
      </c>
      <c r="K7" s="224"/>
      <c r="L7" s="224"/>
      <c r="M7" s="224"/>
      <c r="N7" s="224"/>
      <c r="O7" s="224"/>
      <c r="P7" s="185"/>
      <c r="Q7" s="225"/>
      <c r="R7" s="182" t="s">
        <v>15276</v>
      </c>
      <c r="S7" s="181" t="s">
        <v>12459</v>
      </c>
      <c r="T7" s="181" t="s">
        <v>4185</v>
      </c>
      <c r="U7" s="201"/>
      <c r="V7" s="226">
        <v>10</v>
      </c>
      <c r="X7" s="227">
        <v>0</v>
      </c>
      <c r="AB7" s="228" t="s">
        <v>15829</v>
      </c>
    </row>
    <row r="8" spans="1:34" s="227" customFormat="1" ht="100.8">
      <c r="A8" s="262" t="s">
        <v>635</v>
      </c>
      <c r="B8" s="182" t="s">
        <v>1098</v>
      </c>
      <c r="C8" s="186" t="s">
        <v>607</v>
      </c>
      <c r="D8" s="230"/>
      <c r="E8" s="182" t="s">
        <v>862</v>
      </c>
      <c r="F8" s="182" t="s">
        <v>635</v>
      </c>
      <c r="G8" s="182" t="s">
        <v>13177</v>
      </c>
      <c r="H8" s="183">
        <v>0</v>
      </c>
      <c r="I8" s="184" t="s">
        <v>1512</v>
      </c>
      <c r="J8" s="184" t="s">
        <v>11961</v>
      </c>
      <c r="K8" s="224"/>
      <c r="L8" s="224"/>
      <c r="M8" s="224"/>
      <c r="N8" s="224"/>
      <c r="O8" s="224"/>
      <c r="P8" s="185"/>
      <c r="Q8" s="225"/>
      <c r="R8" s="182" t="s">
        <v>607</v>
      </c>
      <c r="S8" s="181" t="s">
        <v>12636</v>
      </c>
      <c r="T8" s="181" t="s">
        <v>11962</v>
      </c>
      <c r="U8" s="201"/>
      <c r="V8" s="226">
        <v>20</v>
      </c>
      <c r="X8" s="227">
        <v>0</v>
      </c>
      <c r="AB8" s="228" t="s">
        <v>15830</v>
      </c>
    </row>
    <row r="9" spans="1:34" s="227" customFormat="1" ht="88.2">
      <c r="A9" s="262" t="s">
        <v>636</v>
      </c>
      <c r="B9" s="182" t="s">
        <v>1098</v>
      </c>
      <c r="C9" s="186" t="s">
        <v>12375</v>
      </c>
      <c r="D9" s="230"/>
      <c r="E9" s="182" t="s">
        <v>1065</v>
      </c>
      <c r="F9" s="182" t="s">
        <v>636</v>
      </c>
      <c r="G9" s="182" t="s">
        <v>13177</v>
      </c>
      <c r="H9" s="183">
        <v>0</v>
      </c>
      <c r="I9" s="184" t="s">
        <v>1514</v>
      </c>
      <c r="J9" s="184" t="s">
        <v>1515</v>
      </c>
      <c r="K9" s="224"/>
      <c r="L9" s="224"/>
      <c r="M9" s="224"/>
      <c r="N9" s="224"/>
      <c r="O9" s="224"/>
      <c r="P9" s="185"/>
      <c r="Q9" s="225"/>
      <c r="R9" s="182" t="s">
        <v>12375</v>
      </c>
      <c r="S9" s="181" t="s">
        <v>12433</v>
      </c>
      <c r="T9" s="181" t="s">
        <v>3385</v>
      </c>
      <c r="U9" s="201"/>
      <c r="V9" s="226">
        <v>23</v>
      </c>
      <c r="X9" s="227">
        <v>0</v>
      </c>
      <c r="AB9" s="228" t="s">
        <v>15831</v>
      </c>
    </row>
    <row r="10" spans="1:34" s="227" customFormat="1" ht="50.4">
      <c r="A10" s="262" t="s">
        <v>637</v>
      </c>
      <c r="B10" s="182" t="s">
        <v>1098</v>
      </c>
      <c r="C10" s="186" t="s">
        <v>2236</v>
      </c>
      <c r="D10" s="230"/>
      <c r="E10" s="182" t="s">
        <v>1067</v>
      </c>
      <c r="F10" s="182" t="s">
        <v>637</v>
      </c>
      <c r="G10" s="182" t="s">
        <v>13177</v>
      </c>
      <c r="H10" s="183">
        <v>0</v>
      </c>
      <c r="I10" s="184" t="s">
        <v>1516</v>
      </c>
      <c r="J10" s="184" t="s">
        <v>1517</v>
      </c>
      <c r="K10" s="224"/>
      <c r="L10" s="224"/>
      <c r="M10" s="224"/>
      <c r="N10" s="224"/>
      <c r="O10" s="224"/>
      <c r="P10" s="185"/>
      <c r="Q10" s="225"/>
      <c r="R10" s="182" t="s">
        <v>2236</v>
      </c>
      <c r="S10" s="181" t="s">
        <v>12445</v>
      </c>
      <c r="T10" s="181" t="s">
        <v>3735</v>
      </c>
      <c r="U10" s="201"/>
      <c r="V10" s="226">
        <v>28</v>
      </c>
      <c r="X10" s="227">
        <v>0</v>
      </c>
      <c r="AB10" s="228" t="s">
        <v>15832</v>
      </c>
    </row>
    <row r="11" spans="1:34" s="227" customFormat="1" ht="37.799999999999997">
      <c r="A11" s="262" t="s">
        <v>638</v>
      </c>
      <c r="B11" s="182" t="s">
        <v>1098</v>
      </c>
      <c r="C11" s="186" t="s">
        <v>2237</v>
      </c>
      <c r="D11" s="230"/>
      <c r="E11" s="182" t="s">
        <v>1077</v>
      </c>
      <c r="F11" s="182" t="s">
        <v>638</v>
      </c>
      <c r="G11" s="182" t="s">
        <v>13177</v>
      </c>
      <c r="H11" s="183">
        <v>0</v>
      </c>
      <c r="I11" s="184" t="s">
        <v>15833</v>
      </c>
      <c r="J11" s="184" t="s">
        <v>1518</v>
      </c>
      <c r="K11" s="224"/>
      <c r="L11" s="224"/>
      <c r="M11" s="224"/>
      <c r="N11" s="224"/>
      <c r="O11" s="224"/>
      <c r="P11" s="185"/>
      <c r="Q11" s="225"/>
      <c r="R11" s="182" t="s">
        <v>2237</v>
      </c>
      <c r="S11" s="181" t="s">
        <v>12516</v>
      </c>
      <c r="T11" s="181" t="s">
        <v>6617</v>
      </c>
      <c r="U11" s="201"/>
      <c r="V11" s="226">
        <v>29</v>
      </c>
      <c r="X11" s="227">
        <v>0</v>
      </c>
      <c r="AB11" s="228" t="s">
        <v>15834</v>
      </c>
    </row>
    <row r="12" spans="1:34" s="227" customFormat="1" ht="37.799999999999997">
      <c r="A12" s="262" t="s">
        <v>639</v>
      </c>
      <c r="B12" s="182" t="s">
        <v>1098</v>
      </c>
      <c r="C12" s="186" t="s">
        <v>2096</v>
      </c>
      <c r="D12" s="230"/>
      <c r="E12" s="182" t="s">
        <v>1077</v>
      </c>
      <c r="F12" s="182" t="s">
        <v>639</v>
      </c>
      <c r="G12" s="182" t="s">
        <v>13177</v>
      </c>
      <c r="H12" s="183">
        <v>0</v>
      </c>
      <c r="I12" s="184" t="s">
        <v>1520</v>
      </c>
      <c r="J12" s="184" t="s">
        <v>1521</v>
      </c>
      <c r="K12" s="224"/>
      <c r="L12" s="224"/>
      <c r="M12" s="224"/>
      <c r="N12" s="224"/>
      <c r="O12" s="224"/>
      <c r="P12" s="185"/>
      <c r="Q12" s="225"/>
      <c r="R12" s="182" t="s">
        <v>2096</v>
      </c>
      <c r="S12" s="181" t="s">
        <v>12516</v>
      </c>
      <c r="T12" s="181" t="s">
        <v>6647</v>
      </c>
      <c r="U12" s="201"/>
      <c r="V12" s="226">
        <v>32</v>
      </c>
      <c r="X12" s="227">
        <v>0</v>
      </c>
      <c r="AB12" s="228" t="s">
        <v>15835</v>
      </c>
    </row>
    <row r="13" spans="1:34" s="227" customFormat="1" ht="100.8">
      <c r="A13" s="262" t="s">
        <v>640</v>
      </c>
      <c r="B13" s="182" t="s">
        <v>1098</v>
      </c>
      <c r="C13" s="186" t="s">
        <v>608</v>
      </c>
      <c r="D13" s="230"/>
      <c r="E13" s="182" t="s">
        <v>860</v>
      </c>
      <c r="F13" s="182" t="s">
        <v>640</v>
      </c>
      <c r="G13" s="182" t="s">
        <v>13177</v>
      </c>
      <c r="H13" s="183">
        <v>0</v>
      </c>
      <c r="I13" s="184" t="s">
        <v>1522</v>
      </c>
      <c r="J13" s="184" t="s">
        <v>11215</v>
      </c>
      <c r="K13" s="224"/>
      <c r="L13" s="224"/>
      <c r="M13" s="224"/>
      <c r="N13" s="224"/>
      <c r="O13" s="224"/>
      <c r="P13" s="185"/>
      <c r="Q13" s="225"/>
      <c r="R13" s="182" t="s">
        <v>608</v>
      </c>
      <c r="S13" s="181" t="s">
        <v>12626</v>
      </c>
      <c r="T13" s="181" t="s">
        <v>11214</v>
      </c>
      <c r="U13" s="201"/>
      <c r="V13" s="226">
        <v>34</v>
      </c>
      <c r="X13" s="227">
        <v>0</v>
      </c>
      <c r="AB13" s="228" t="s">
        <v>15836</v>
      </c>
    </row>
    <row r="14" spans="1:34" s="227" customFormat="1" ht="25.2">
      <c r="A14" s="262" t="s">
        <v>641</v>
      </c>
      <c r="B14" s="182" t="s">
        <v>1098</v>
      </c>
      <c r="C14" s="186" t="s">
        <v>1191</v>
      </c>
      <c r="D14" s="230"/>
      <c r="E14" s="182" t="s">
        <v>1070</v>
      </c>
      <c r="F14" s="182" t="s">
        <v>641</v>
      </c>
      <c r="G14" s="182" t="s">
        <v>13177</v>
      </c>
      <c r="H14" s="183">
        <v>0</v>
      </c>
      <c r="I14" s="184" t="s">
        <v>1523</v>
      </c>
      <c r="J14" s="184" t="s">
        <v>1523</v>
      </c>
      <c r="K14" s="224"/>
      <c r="L14" s="224"/>
      <c r="M14" s="224"/>
      <c r="N14" s="224"/>
      <c r="O14" s="224"/>
      <c r="P14" s="185"/>
      <c r="Q14" s="225"/>
      <c r="R14" s="182" t="s">
        <v>1191</v>
      </c>
      <c r="S14" s="181" t="s">
        <v>12459</v>
      </c>
      <c r="T14" s="181" t="s">
        <v>4178</v>
      </c>
      <c r="U14" s="201"/>
      <c r="V14" s="226">
        <v>37</v>
      </c>
      <c r="X14" s="227">
        <v>0</v>
      </c>
      <c r="AB14" s="228" t="s">
        <v>15837</v>
      </c>
    </row>
    <row r="15" spans="1:34" s="227" customFormat="1" ht="126">
      <c r="A15" s="262" t="s">
        <v>642</v>
      </c>
      <c r="B15" s="182" t="s">
        <v>1098</v>
      </c>
      <c r="C15" s="186" t="s">
        <v>875</v>
      </c>
      <c r="D15" s="230"/>
      <c r="E15" s="182" t="s">
        <v>852</v>
      </c>
      <c r="F15" s="182" t="s">
        <v>642</v>
      </c>
      <c r="G15" s="182" t="s">
        <v>13177</v>
      </c>
      <c r="H15" s="183">
        <v>0</v>
      </c>
      <c r="I15" s="184" t="s">
        <v>2154</v>
      </c>
      <c r="J15" s="184" t="s">
        <v>9394</v>
      </c>
      <c r="K15" s="224"/>
      <c r="L15" s="224"/>
      <c r="M15" s="224"/>
      <c r="N15" s="224"/>
      <c r="O15" s="224"/>
      <c r="P15" s="185"/>
      <c r="Q15" s="225"/>
      <c r="R15" s="182" t="s">
        <v>875</v>
      </c>
      <c r="S15" s="181" t="s">
        <v>12578</v>
      </c>
      <c r="T15" s="181" t="s">
        <v>9392</v>
      </c>
      <c r="U15" s="201"/>
      <c r="V15" s="226">
        <v>41</v>
      </c>
      <c r="X15" s="227">
        <v>0</v>
      </c>
      <c r="AB15" s="228" t="s">
        <v>15838</v>
      </c>
    </row>
    <row r="16" spans="1:34" s="227" customFormat="1" ht="25.2">
      <c r="A16" s="262" t="s">
        <v>643</v>
      </c>
      <c r="B16" s="182" t="s">
        <v>1098</v>
      </c>
      <c r="C16" s="186" t="s">
        <v>15839</v>
      </c>
      <c r="D16" s="230"/>
      <c r="E16" s="182" t="s">
        <v>858</v>
      </c>
      <c r="F16" s="182" t="s">
        <v>643</v>
      </c>
      <c r="G16" s="182" t="s">
        <v>13177</v>
      </c>
      <c r="H16" s="183">
        <v>0</v>
      </c>
      <c r="I16" s="184" t="s">
        <v>1525</v>
      </c>
      <c r="J16" s="184" t="s">
        <v>10222</v>
      </c>
      <c r="K16" s="224"/>
      <c r="L16" s="224"/>
      <c r="M16" s="224"/>
      <c r="N16" s="224"/>
      <c r="O16" s="224"/>
      <c r="P16" s="185"/>
      <c r="Q16" s="225"/>
      <c r="R16" s="182" t="s">
        <v>15839</v>
      </c>
      <c r="S16" s="181" t="s">
        <v>12598</v>
      </c>
      <c r="T16" s="181" t="s">
        <v>10221</v>
      </c>
      <c r="U16" s="201"/>
      <c r="V16" s="226">
        <v>42</v>
      </c>
      <c r="X16" s="227">
        <v>0</v>
      </c>
      <c r="AB16" s="228" t="s">
        <v>15840</v>
      </c>
    </row>
    <row r="17" spans="1:28" s="227" customFormat="1" ht="50.4">
      <c r="A17" s="262" t="s">
        <v>645</v>
      </c>
      <c r="B17" s="182" t="s">
        <v>1098</v>
      </c>
      <c r="C17" s="186" t="s">
        <v>644</v>
      </c>
      <c r="D17" s="230"/>
      <c r="E17" s="182" t="s">
        <v>1070</v>
      </c>
      <c r="F17" s="182" t="s">
        <v>645</v>
      </c>
      <c r="G17" s="182" t="s">
        <v>13177</v>
      </c>
      <c r="H17" s="183">
        <v>0</v>
      </c>
      <c r="I17" s="184" t="s">
        <v>1510</v>
      </c>
      <c r="J17" s="184" t="s">
        <v>1511</v>
      </c>
      <c r="K17" s="224"/>
      <c r="L17" s="224"/>
      <c r="M17" s="224"/>
      <c r="N17" s="224"/>
      <c r="O17" s="224"/>
      <c r="P17" s="185"/>
      <c r="Q17" s="225"/>
      <c r="R17" s="182" t="s">
        <v>644</v>
      </c>
      <c r="S17" s="181" t="s">
        <v>12459</v>
      </c>
      <c r="T17" s="181" t="s">
        <v>4185</v>
      </c>
      <c r="U17" s="201"/>
      <c r="V17" s="226">
        <v>43</v>
      </c>
      <c r="X17" s="227">
        <v>0</v>
      </c>
      <c r="AB17" s="228" t="s">
        <v>15841</v>
      </c>
    </row>
    <row r="18" spans="1:28" s="227" customFormat="1" ht="25.2">
      <c r="A18" s="181" t="s">
        <v>646</v>
      </c>
      <c r="B18" s="182" t="s">
        <v>1098</v>
      </c>
      <c r="C18" s="186" t="s">
        <v>876</v>
      </c>
      <c r="D18" s="230"/>
      <c r="E18" s="182" t="s">
        <v>1082</v>
      </c>
      <c r="F18" s="182" t="s">
        <v>646</v>
      </c>
      <c r="G18" s="182" t="s">
        <v>13177</v>
      </c>
      <c r="H18" s="183">
        <v>0</v>
      </c>
      <c r="I18" s="184" t="s">
        <v>1526</v>
      </c>
      <c r="J18" s="184" t="s">
        <v>1527</v>
      </c>
      <c r="K18" s="224"/>
      <c r="L18" s="224"/>
      <c r="M18" s="224"/>
      <c r="N18" s="224"/>
      <c r="O18" s="224"/>
      <c r="P18" s="185"/>
      <c r="Q18" s="225"/>
      <c r="R18" s="182" t="s">
        <v>876</v>
      </c>
      <c r="S18" s="181" t="s">
        <v>12559</v>
      </c>
      <c r="T18" s="181" t="s">
        <v>8613</v>
      </c>
      <c r="U18" s="201"/>
      <c r="V18" s="226">
        <v>45</v>
      </c>
      <c r="X18" s="227">
        <v>0</v>
      </c>
      <c r="AB18" s="228" t="s">
        <v>15842</v>
      </c>
    </row>
    <row r="19" spans="1:28" s="227" customFormat="1" ht="75.599999999999994">
      <c r="A19" s="181" t="s">
        <v>647</v>
      </c>
      <c r="B19" s="182" t="s">
        <v>1098</v>
      </c>
      <c r="C19" s="186" t="s">
        <v>2192</v>
      </c>
      <c r="D19" s="230"/>
      <c r="E19" s="182" t="s">
        <v>1066</v>
      </c>
      <c r="F19" s="182" t="s">
        <v>647</v>
      </c>
      <c r="G19" s="182" t="s">
        <v>13177</v>
      </c>
      <c r="H19" s="183">
        <v>0</v>
      </c>
      <c r="I19" s="184" t="s">
        <v>1528</v>
      </c>
      <c r="J19" s="184" t="s">
        <v>1529</v>
      </c>
      <c r="K19" s="224"/>
      <c r="L19" s="224"/>
      <c r="M19" s="224"/>
      <c r="N19" s="224"/>
      <c r="O19" s="224"/>
      <c r="P19" s="185"/>
      <c r="Q19" s="225"/>
      <c r="R19" s="182" t="s">
        <v>2192</v>
      </c>
      <c r="S19" s="181" t="s">
        <v>12440</v>
      </c>
      <c r="T19" s="181" t="s">
        <v>3632</v>
      </c>
      <c r="U19" s="201"/>
      <c r="V19" s="226">
        <v>47</v>
      </c>
      <c r="X19" s="227">
        <v>0</v>
      </c>
      <c r="AB19" s="228" t="s">
        <v>15843</v>
      </c>
    </row>
    <row r="20" spans="1:28" s="227" customFormat="1" ht="37.799999999999997">
      <c r="A20" s="181" t="s">
        <v>650</v>
      </c>
      <c r="B20" s="182" t="s">
        <v>1098</v>
      </c>
      <c r="C20" s="186" t="s">
        <v>524</v>
      </c>
      <c r="D20" s="230"/>
      <c r="E20" s="182" t="s">
        <v>1077</v>
      </c>
      <c r="F20" s="182" t="s">
        <v>650</v>
      </c>
      <c r="G20" s="182" t="s">
        <v>13177</v>
      </c>
      <c r="H20" s="183">
        <v>0</v>
      </c>
      <c r="I20" s="184" t="s">
        <v>1537</v>
      </c>
      <c r="J20" s="184" t="s">
        <v>1509</v>
      </c>
      <c r="K20" s="224"/>
      <c r="L20" s="224"/>
      <c r="M20" s="224"/>
      <c r="N20" s="224"/>
      <c r="O20" s="224"/>
      <c r="P20" s="185"/>
      <c r="Q20" s="225"/>
      <c r="R20" s="182" t="s">
        <v>524</v>
      </c>
      <c r="S20" s="181" t="s">
        <v>12516</v>
      </c>
      <c r="T20" s="181" t="s">
        <v>6625</v>
      </c>
      <c r="U20" s="201"/>
      <c r="V20" s="226">
        <v>58</v>
      </c>
      <c r="X20" s="227">
        <v>0</v>
      </c>
      <c r="AB20" s="228" t="s">
        <v>15844</v>
      </c>
    </row>
    <row r="21" spans="1:28" s="227" customFormat="1" ht="75.599999999999994">
      <c r="A21" s="181" t="s">
        <v>652</v>
      </c>
      <c r="B21" s="182" t="s">
        <v>1098</v>
      </c>
      <c r="C21" s="186" t="s">
        <v>651</v>
      </c>
      <c r="D21" s="230"/>
      <c r="E21" s="182" t="s">
        <v>1069</v>
      </c>
      <c r="F21" s="182" t="s">
        <v>652</v>
      </c>
      <c r="G21" s="182" t="s">
        <v>13177</v>
      </c>
      <c r="H21" s="183">
        <v>0</v>
      </c>
      <c r="I21" s="184" t="s">
        <v>1539</v>
      </c>
      <c r="J21" s="184" t="s">
        <v>13534</v>
      </c>
      <c r="K21" s="224"/>
      <c r="L21" s="224"/>
      <c r="M21" s="224"/>
      <c r="N21" s="224"/>
      <c r="O21" s="224"/>
      <c r="P21" s="185"/>
      <c r="Q21" s="225"/>
      <c r="R21" s="182" t="s">
        <v>651</v>
      </c>
      <c r="S21" s="181" t="s">
        <v>12450</v>
      </c>
      <c r="T21" s="181" t="s">
        <v>13434</v>
      </c>
      <c r="U21" s="201"/>
      <c r="V21" s="226">
        <v>60</v>
      </c>
      <c r="X21" s="227">
        <v>0</v>
      </c>
      <c r="AB21" s="228" t="s">
        <v>15845</v>
      </c>
    </row>
    <row r="22" spans="1:28" s="227" customFormat="1" ht="63">
      <c r="A22" s="181" t="s">
        <v>653</v>
      </c>
      <c r="B22" s="182" t="s">
        <v>1098</v>
      </c>
      <c r="C22" s="186" t="s">
        <v>2208</v>
      </c>
      <c r="D22" s="230"/>
      <c r="E22" s="182" t="s">
        <v>1080</v>
      </c>
      <c r="F22" s="182" t="s">
        <v>653</v>
      </c>
      <c r="G22" s="182" t="s">
        <v>13177</v>
      </c>
      <c r="H22" s="183">
        <v>0</v>
      </c>
      <c r="I22" s="184" t="s">
        <v>1540</v>
      </c>
      <c r="J22" s="184" t="s">
        <v>12818</v>
      </c>
      <c r="K22" s="224"/>
      <c r="L22" s="224"/>
      <c r="M22" s="224"/>
      <c r="N22" s="224"/>
      <c r="O22" s="224"/>
      <c r="P22" s="185"/>
      <c r="Q22" s="225"/>
      <c r="R22" s="182" t="s">
        <v>2208</v>
      </c>
      <c r="S22" s="181" t="s">
        <v>12524</v>
      </c>
      <c r="T22" s="181" t="s">
        <v>6964</v>
      </c>
      <c r="U22" s="201"/>
      <c r="V22" s="226">
        <v>71</v>
      </c>
      <c r="X22" s="227">
        <v>0</v>
      </c>
      <c r="AB22" s="228" t="s">
        <v>15846</v>
      </c>
    </row>
    <row r="23" spans="1:28" s="227" customFormat="1" ht="25.2">
      <c r="A23" s="181" t="s">
        <v>654</v>
      </c>
      <c r="B23" s="182" t="s">
        <v>1098</v>
      </c>
      <c r="C23" s="186" t="s">
        <v>877</v>
      </c>
      <c r="D23" s="230"/>
      <c r="E23" s="182" t="s">
        <v>1077</v>
      </c>
      <c r="F23" s="182" t="s">
        <v>654</v>
      </c>
      <c r="G23" s="182" t="s">
        <v>13177</v>
      </c>
      <c r="H23" s="183">
        <v>0</v>
      </c>
      <c r="I23" s="184" t="s">
        <v>1541</v>
      </c>
      <c r="J23" s="184" t="s">
        <v>1542</v>
      </c>
      <c r="K23" s="224"/>
      <c r="L23" s="224"/>
      <c r="M23" s="224"/>
      <c r="N23" s="224"/>
      <c r="O23" s="224"/>
      <c r="P23" s="185"/>
      <c r="Q23" s="225"/>
      <c r="R23" s="182" t="s">
        <v>877</v>
      </c>
      <c r="S23" s="181" t="s">
        <v>12516</v>
      </c>
      <c r="T23" s="181" t="s">
        <v>6624</v>
      </c>
      <c r="U23" s="201"/>
      <c r="V23" s="226">
        <v>67</v>
      </c>
      <c r="X23" s="227">
        <v>0</v>
      </c>
      <c r="AB23" s="228" t="s">
        <v>15847</v>
      </c>
    </row>
    <row r="24" spans="1:28" s="227" customFormat="1" ht="75.599999999999994">
      <c r="A24" s="181" t="s">
        <v>384</v>
      </c>
      <c r="B24" s="182" t="s">
        <v>1098</v>
      </c>
      <c r="C24" s="186" t="s">
        <v>13747</v>
      </c>
      <c r="D24" s="230"/>
      <c r="E24" s="182" t="s">
        <v>1077</v>
      </c>
      <c r="F24" s="182" t="s">
        <v>384</v>
      </c>
      <c r="G24" s="182" t="s">
        <v>13177</v>
      </c>
      <c r="H24" s="183">
        <v>0</v>
      </c>
      <c r="I24" s="184" t="s">
        <v>1546</v>
      </c>
      <c r="J24" s="184" t="s">
        <v>1547</v>
      </c>
      <c r="K24" s="224"/>
      <c r="L24" s="224"/>
      <c r="M24" s="224"/>
      <c r="N24" s="224"/>
      <c r="O24" s="224"/>
      <c r="P24" s="185"/>
      <c r="Q24" s="225"/>
      <c r="R24" s="182" t="s">
        <v>13747</v>
      </c>
      <c r="S24" s="181" t="s">
        <v>12516</v>
      </c>
      <c r="T24" s="181" t="s">
        <v>6587</v>
      </c>
      <c r="U24" s="201"/>
      <c r="V24" s="226">
        <v>72</v>
      </c>
      <c r="X24" s="227">
        <v>0</v>
      </c>
      <c r="AB24" s="228" t="s">
        <v>15848</v>
      </c>
    </row>
    <row r="25" spans="1:28" s="227" customFormat="1" ht="50.4">
      <c r="A25" s="181" t="s">
        <v>655</v>
      </c>
      <c r="B25" s="182" t="s">
        <v>1098</v>
      </c>
      <c r="C25" s="186" t="s">
        <v>14927</v>
      </c>
      <c r="D25" s="230"/>
      <c r="E25" s="182" t="s">
        <v>854</v>
      </c>
      <c r="F25" s="182" t="s">
        <v>655</v>
      </c>
      <c r="G25" s="182" t="s">
        <v>13177</v>
      </c>
      <c r="H25" s="183">
        <v>0</v>
      </c>
      <c r="I25" s="184" t="s">
        <v>1548</v>
      </c>
      <c r="J25" s="184" t="s">
        <v>9952</v>
      </c>
      <c r="K25" s="224"/>
      <c r="L25" s="224"/>
      <c r="M25" s="224"/>
      <c r="N25" s="224"/>
      <c r="O25" s="224"/>
      <c r="P25" s="185"/>
      <c r="Q25" s="225"/>
      <c r="R25" s="182" t="s">
        <v>14927</v>
      </c>
      <c r="S25" s="181" t="s">
        <v>12592</v>
      </c>
      <c r="T25" s="181" t="s">
        <v>9951</v>
      </c>
      <c r="U25" s="201"/>
      <c r="V25" s="226">
        <v>130</v>
      </c>
      <c r="X25" s="227">
        <v>0</v>
      </c>
      <c r="AB25" s="228" t="s">
        <v>15849</v>
      </c>
    </row>
    <row r="26" spans="1:28" s="227" customFormat="1" ht="63">
      <c r="A26" s="181" t="s">
        <v>656</v>
      </c>
      <c r="B26" s="182" t="s">
        <v>1098</v>
      </c>
      <c r="C26" s="186" t="s">
        <v>12869</v>
      </c>
      <c r="D26" s="230"/>
      <c r="E26" s="182" t="s">
        <v>1069</v>
      </c>
      <c r="F26" s="182" t="s">
        <v>656</v>
      </c>
      <c r="G26" s="182" t="s">
        <v>13177</v>
      </c>
      <c r="H26" s="183">
        <v>0</v>
      </c>
      <c r="I26" s="184" t="s">
        <v>1549</v>
      </c>
      <c r="J26" s="184" t="s">
        <v>13542</v>
      </c>
      <c r="K26" s="224"/>
      <c r="L26" s="224"/>
      <c r="M26" s="224"/>
      <c r="N26" s="224"/>
      <c r="O26" s="224"/>
      <c r="P26" s="185"/>
      <c r="Q26" s="225"/>
      <c r="R26" s="182" t="s">
        <v>12869</v>
      </c>
      <c r="S26" s="181" t="s">
        <v>12450</v>
      </c>
      <c r="T26" s="181" t="s">
        <v>13442</v>
      </c>
      <c r="U26" s="201"/>
      <c r="V26" s="226">
        <v>217</v>
      </c>
      <c r="X26" s="227">
        <v>0</v>
      </c>
      <c r="AB26" s="228" t="s">
        <v>15850</v>
      </c>
    </row>
    <row r="27" spans="1:28" s="227" customFormat="1" ht="113.4">
      <c r="A27" s="181" t="s">
        <v>1551</v>
      </c>
      <c r="B27" s="182" t="s">
        <v>1098</v>
      </c>
      <c r="C27" s="186" t="s">
        <v>1550</v>
      </c>
      <c r="D27" s="230"/>
      <c r="E27" s="182" t="s">
        <v>1069</v>
      </c>
      <c r="F27" s="182" t="s">
        <v>1551</v>
      </c>
      <c r="G27" s="182" t="s">
        <v>13177</v>
      </c>
      <c r="H27" s="183">
        <v>0</v>
      </c>
      <c r="I27" s="184" t="s">
        <v>1552</v>
      </c>
      <c r="J27" s="184" t="s">
        <v>13532</v>
      </c>
      <c r="K27" s="224"/>
      <c r="L27" s="224"/>
      <c r="M27" s="224"/>
      <c r="N27" s="224"/>
      <c r="O27" s="224"/>
      <c r="P27" s="185"/>
      <c r="Q27" s="225"/>
      <c r="R27" s="182" t="s">
        <v>1550</v>
      </c>
      <c r="S27" s="181" t="s">
        <v>12450</v>
      </c>
      <c r="T27" s="181" t="s">
        <v>13432</v>
      </c>
      <c r="U27" s="201"/>
      <c r="V27" s="226">
        <v>98</v>
      </c>
      <c r="X27" s="227">
        <v>0</v>
      </c>
      <c r="AB27" s="228" t="s">
        <v>15851</v>
      </c>
    </row>
    <row r="28" spans="1:28" s="227" customFormat="1" ht="88.2">
      <c r="A28" s="181" t="s">
        <v>382</v>
      </c>
      <c r="B28" s="182" t="s">
        <v>1098</v>
      </c>
      <c r="C28" s="186" t="s">
        <v>381</v>
      </c>
      <c r="D28" s="230"/>
      <c r="E28" s="182" t="s">
        <v>1069</v>
      </c>
      <c r="F28" s="182" t="s">
        <v>382</v>
      </c>
      <c r="G28" s="182" t="s">
        <v>13177</v>
      </c>
      <c r="H28" s="183">
        <v>0</v>
      </c>
      <c r="I28" s="184" t="s">
        <v>1554</v>
      </c>
      <c r="J28" s="184" t="s">
        <v>13528</v>
      </c>
      <c r="K28" s="224"/>
      <c r="L28" s="224"/>
      <c r="M28" s="224"/>
      <c r="N28" s="224"/>
      <c r="O28" s="224"/>
      <c r="P28" s="185"/>
      <c r="Q28" s="225"/>
      <c r="R28" s="182" t="s">
        <v>381</v>
      </c>
      <c r="S28" s="181" t="s">
        <v>12450</v>
      </c>
      <c r="T28" s="181" t="s">
        <v>13428</v>
      </c>
      <c r="U28" s="201"/>
      <c r="V28" s="226">
        <v>99</v>
      </c>
      <c r="X28" s="227">
        <v>0</v>
      </c>
      <c r="AB28" s="228" t="s">
        <v>15852</v>
      </c>
    </row>
    <row r="29" spans="1:28" s="227" customFormat="1" ht="37.799999999999997">
      <c r="A29" s="181" t="s">
        <v>2450</v>
      </c>
      <c r="B29" s="182" t="s">
        <v>1098</v>
      </c>
      <c r="C29" s="186" t="s">
        <v>13752</v>
      </c>
      <c r="D29" s="230"/>
      <c r="E29" s="182" t="s">
        <v>1080</v>
      </c>
      <c r="F29" s="182" t="s">
        <v>2450</v>
      </c>
      <c r="G29" s="182" t="s">
        <v>13177</v>
      </c>
      <c r="H29" s="183">
        <v>0</v>
      </c>
      <c r="I29" s="184" t="s">
        <v>2451</v>
      </c>
      <c r="J29" s="184" t="s">
        <v>12813</v>
      </c>
      <c r="K29" s="224"/>
      <c r="L29" s="224"/>
      <c r="M29" s="224"/>
      <c r="N29" s="224"/>
      <c r="O29" s="224"/>
      <c r="P29" s="185"/>
      <c r="Q29" s="225"/>
      <c r="R29" s="182" t="s">
        <v>13752</v>
      </c>
      <c r="S29" s="181" t="s">
        <v>12524</v>
      </c>
      <c r="T29" s="181" t="s">
        <v>6949</v>
      </c>
      <c r="U29" s="201"/>
      <c r="V29" s="226">
        <v>158</v>
      </c>
      <c r="X29" s="227">
        <v>0</v>
      </c>
      <c r="AB29" s="228" t="s">
        <v>15853</v>
      </c>
    </row>
    <row r="30" spans="1:28" s="227" customFormat="1" ht="50.4">
      <c r="A30" s="181" t="s">
        <v>659</v>
      </c>
      <c r="B30" s="182" t="s">
        <v>1098</v>
      </c>
      <c r="C30" s="186" t="s">
        <v>1008</v>
      </c>
      <c r="D30" s="230"/>
      <c r="E30" s="182" t="s">
        <v>1070</v>
      </c>
      <c r="F30" s="182" t="s">
        <v>659</v>
      </c>
      <c r="G30" s="182" t="s">
        <v>13177</v>
      </c>
      <c r="H30" s="183">
        <v>0</v>
      </c>
      <c r="I30" s="184" t="s">
        <v>1510</v>
      </c>
      <c r="J30" s="184" t="s">
        <v>1511</v>
      </c>
      <c r="K30" s="224"/>
      <c r="L30" s="224"/>
      <c r="M30" s="224"/>
      <c r="N30" s="224"/>
      <c r="O30" s="224"/>
      <c r="P30" s="185"/>
      <c r="Q30" s="225"/>
      <c r="R30" s="182" t="s">
        <v>1008</v>
      </c>
      <c r="S30" s="181" t="s">
        <v>12459</v>
      </c>
      <c r="T30" s="181" t="s">
        <v>4185</v>
      </c>
      <c r="U30" s="201"/>
      <c r="V30" s="226">
        <v>101</v>
      </c>
      <c r="X30" s="227">
        <v>0</v>
      </c>
      <c r="AB30" s="228" t="s">
        <v>15854</v>
      </c>
    </row>
    <row r="31" spans="1:28" s="227" customFormat="1" ht="75.599999999999994">
      <c r="A31" s="181" t="s">
        <v>660</v>
      </c>
      <c r="B31" s="182" t="s">
        <v>1098</v>
      </c>
      <c r="C31" s="186" t="s">
        <v>2452</v>
      </c>
      <c r="D31" s="230"/>
      <c r="E31" s="182" t="s">
        <v>1069</v>
      </c>
      <c r="F31" s="182" t="s">
        <v>660</v>
      </c>
      <c r="G31" s="182" t="s">
        <v>13177</v>
      </c>
      <c r="H31" s="183">
        <v>0</v>
      </c>
      <c r="I31" s="184" t="s">
        <v>1555</v>
      </c>
      <c r="J31" s="184" t="s">
        <v>15855</v>
      </c>
      <c r="K31" s="224"/>
      <c r="L31" s="224"/>
      <c r="M31" s="224"/>
      <c r="N31" s="224"/>
      <c r="O31" s="224"/>
      <c r="P31" s="185"/>
      <c r="Q31" s="225"/>
      <c r="R31" s="182" t="s">
        <v>2452</v>
      </c>
      <c r="S31" s="181" t="s">
        <v>12450</v>
      </c>
      <c r="T31" s="181" t="s">
        <v>13445</v>
      </c>
      <c r="U31" s="201"/>
      <c r="V31" s="226">
        <v>107</v>
      </c>
      <c r="X31" s="227">
        <v>0</v>
      </c>
      <c r="AB31" s="228" t="s">
        <v>15856</v>
      </c>
    </row>
    <row r="32" spans="1:28" s="227" customFormat="1" ht="63">
      <c r="A32" s="181" t="s">
        <v>661</v>
      </c>
      <c r="B32" s="182" t="s">
        <v>1098</v>
      </c>
      <c r="C32" s="186" t="s">
        <v>14928</v>
      </c>
      <c r="D32" s="230"/>
      <c r="E32" s="182" t="s">
        <v>1070</v>
      </c>
      <c r="F32" s="182" t="s">
        <v>661</v>
      </c>
      <c r="G32" s="182" t="s">
        <v>13177</v>
      </c>
      <c r="H32" s="183">
        <v>0</v>
      </c>
      <c r="I32" s="184" t="s">
        <v>1556</v>
      </c>
      <c r="J32" s="184" t="s">
        <v>4195</v>
      </c>
      <c r="K32" s="224"/>
      <c r="L32" s="224"/>
      <c r="M32" s="224"/>
      <c r="N32" s="224"/>
      <c r="O32" s="224"/>
      <c r="P32" s="185"/>
      <c r="Q32" s="225"/>
      <c r="R32" s="182" t="s">
        <v>14928</v>
      </c>
      <c r="S32" s="181" t="s">
        <v>12459</v>
      </c>
      <c r="T32" s="181" t="s">
        <v>4194</v>
      </c>
      <c r="U32" s="201"/>
      <c r="V32" s="226">
        <v>105</v>
      </c>
      <c r="X32" s="227">
        <v>0</v>
      </c>
      <c r="AB32" s="228" t="s">
        <v>15857</v>
      </c>
    </row>
    <row r="33" spans="1:28" s="227" customFormat="1" ht="63">
      <c r="A33" s="181" t="s">
        <v>662</v>
      </c>
      <c r="B33" s="182" t="s">
        <v>1098</v>
      </c>
      <c r="C33" s="186" t="s">
        <v>2166</v>
      </c>
      <c r="D33" s="230"/>
      <c r="E33" s="182" t="s">
        <v>1069</v>
      </c>
      <c r="F33" s="182" t="s">
        <v>662</v>
      </c>
      <c r="G33" s="182" t="s">
        <v>13177</v>
      </c>
      <c r="H33" s="183">
        <v>0</v>
      </c>
      <c r="I33" s="184" t="s">
        <v>2089</v>
      </c>
      <c r="J33" s="184" t="s">
        <v>13535</v>
      </c>
      <c r="K33" s="224"/>
      <c r="L33" s="224"/>
      <c r="M33" s="224"/>
      <c r="N33" s="224"/>
      <c r="O33" s="224"/>
      <c r="P33" s="185"/>
      <c r="Q33" s="225"/>
      <c r="R33" s="182" t="s">
        <v>2166</v>
      </c>
      <c r="S33" s="181" t="s">
        <v>12450</v>
      </c>
      <c r="T33" s="181" t="s">
        <v>13435</v>
      </c>
      <c r="U33" s="201"/>
      <c r="V33" s="226">
        <v>109</v>
      </c>
      <c r="X33" s="227">
        <v>0</v>
      </c>
      <c r="AB33" s="228" t="s">
        <v>15858</v>
      </c>
    </row>
    <row r="34" spans="1:28" s="227" customFormat="1" ht="113.4">
      <c r="A34" s="181" t="s">
        <v>13114</v>
      </c>
      <c r="B34" s="182" t="s">
        <v>1098</v>
      </c>
      <c r="C34" s="186" t="s">
        <v>13113</v>
      </c>
      <c r="D34" s="230"/>
      <c r="E34" s="182" t="s">
        <v>1069</v>
      </c>
      <c r="F34" s="182" t="s">
        <v>13114</v>
      </c>
      <c r="G34" s="182" t="s">
        <v>13177</v>
      </c>
      <c r="H34" s="183">
        <v>0</v>
      </c>
      <c r="I34" s="184" t="s">
        <v>1733</v>
      </c>
      <c r="J34" s="184" t="s">
        <v>13535</v>
      </c>
      <c r="K34" s="224"/>
      <c r="L34" s="224"/>
      <c r="M34" s="224"/>
      <c r="N34" s="224"/>
      <c r="O34" s="224"/>
      <c r="P34" s="185"/>
      <c r="Q34" s="225"/>
      <c r="R34" s="182" t="s">
        <v>13113</v>
      </c>
      <c r="S34" s="181" t="s">
        <v>12450</v>
      </c>
      <c r="T34" s="181" t="s">
        <v>13435</v>
      </c>
      <c r="U34" s="201"/>
      <c r="V34" s="226">
        <v>112</v>
      </c>
      <c r="X34" s="227">
        <v>0</v>
      </c>
      <c r="AB34" s="228" t="s">
        <v>15859</v>
      </c>
    </row>
    <row r="35" spans="1:28" s="227" customFormat="1" ht="50.4">
      <c r="A35" s="181" t="s">
        <v>663</v>
      </c>
      <c r="B35" s="182" t="s">
        <v>1098</v>
      </c>
      <c r="C35" s="186" t="s">
        <v>2453</v>
      </c>
      <c r="D35" s="230"/>
      <c r="E35" s="182" t="s">
        <v>1080</v>
      </c>
      <c r="F35" s="182" t="s">
        <v>663</v>
      </c>
      <c r="G35" s="182" t="s">
        <v>13177</v>
      </c>
      <c r="H35" s="183">
        <v>0</v>
      </c>
      <c r="I35" s="184" t="s">
        <v>1558</v>
      </c>
      <c r="J35" s="184" t="s">
        <v>12818</v>
      </c>
      <c r="K35" s="224"/>
      <c r="L35" s="224"/>
      <c r="M35" s="224"/>
      <c r="N35" s="224"/>
      <c r="O35" s="224"/>
      <c r="P35" s="185"/>
      <c r="Q35" s="225"/>
      <c r="R35" s="182" t="s">
        <v>2453</v>
      </c>
      <c r="S35" s="181" t="s">
        <v>12524</v>
      </c>
      <c r="T35" s="181" t="s">
        <v>6964</v>
      </c>
      <c r="U35" s="201"/>
      <c r="V35" s="226">
        <v>114</v>
      </c>
      <c r="X35" s="227">
        <v>0</v>
      </c>
      <c r="AB35" s="228" t="s">
        <v>15860</v>
      </c>
    </row>
    <row r="36" spans="1:28" s="227" customFormat="1" ht="113.4">
      <c r="A36" s="181" t="s">
        <v>664</v>
      </c>
      <c r="B36" s="182" t="s">
        <v>1098</v>
      </c>
      <c r="C36" s="186" t="s">
        <v>2250</v>
      </c>
      <c r="D36" s="230"/>
      <c r="E36" s="182" t="s">
        <v>1069</v>
      </c>
      <c r="F36" s="182" t="s">
        <v>664</v>
      </c>
      <c r="G36" s="182" t="s">
        <v>13177</v>
      </c>
      <c r="H36" s="183">
        <v>0</v>
      </c>
      <c r="I36" s="184" t="s">
        <v>1559</v>
      </c>
      <c r="J36" s="184" t="s">
        <v>13514</v>
      </c>
      <c r="K36" s="224"/>
      <c r="L36" s="224"/>
      <c r="M36" s="224"/>
      <c r="N36" s="224"/>
      <c r="O36" s="224"/>
      <c r="P36" s="185"/>
      <c r="Q36" s="225"/>
      <c r="R36" s="182" t="s">
        <v>2250</v>
      </c>
      <c r="S36" s="181" t="s">
        <v>12450</v>
      </c>
      <c r="T36" s="181" t="s">
        <v>13414</v>
      </c>
      <c r="U36" s="201"/>
      <c r="V36" s="226">
        <v>116</v>
      </c>
      <c r="X36" s="227">
        <v>0</v>
      </c>
      <c r="AB36" s="228" t="s">
        <v>15861</v>
      </c>
    </row>
    <row r="37" spans="1:28" s="227" customFormat="1" ht="63">
      <c r="A37" s="181" t="s">
        <v>665</v>
      </c>
      <c r="B37" s="182" t="s">
        <v>1098</v>
      </c>
      <c r="C37" s="186" t="s">
        <v>1194</v>
      </c>
      <c r="D37" s="230"/>
      <c r="E37" s="182" t="s">
        <v>1077</v>
      </c>
      <c r="F37" s="182" t="s">
        <v>665</v>
      </c>
      <c r="G37" s="182" t="s">
        <v>13177</v>
      </c>
      <c r="H37" s="183">
        <v>0</v>
      </c>
      <c r="I37" s="184" t="s">
        <v>1560</v>
      </c>
      <c r="J37" s="184" t="s">
        <v>1547</v>
      </c>
      <c r="K37" s="224"/>
      <c r="L37" s="224"/>
      <c r="M37" s="224"/>
      <c r="N37" s="224"/>
      <c r="O37" s="224"/>
      <c r="P37" s="185"/>
      <c r="Q37" s="225"/>
      <c r="R37" s="182" t="s">
        <v>1194</v>
      </c>
      <c r="S37" s="181" t="s">
        <v>12516</v>
      </c>
      <c r="T37" s="181" t="s">
        <v>6587</v>
      </c>
      <c r="U37" s="201"/>
      <c r="V37" s="226">
        <v>118</v>
      </c>
      <c r="X37" s="227">
        <v>0</v>
      </c>
      <c r="AB37" s="228" t="s">
        <v>15862</v>
      </c>
    </row>
    <row r="38" spans="1:28" s="227" customFormat="1" ht="50.4">
      <c r="A38" s="181" t="s">
        <v>666</v>
      </c>
      <c r="B38" s="182" t="s">
        <v>1098</v>
      </c>
      <c r="C38" s="186" t="s">
        <v>1201</v>
      </c>
      <c r="D38" s="230"/>
      <c r="E38" s="182" t="s">
        <v>860</v>
      </c>
      <c r="F38" s="182" t="s">
        <v>666</v>
      </c>
      <c r="G38" s="182" t="s">
        <v>13177</v>
      </c>
      <c r="H38" s="183">
        <v>0</v>
      </c>
      <c r="I38" s="184" t="s">
        <v>1561</v>
      </c>
      <c r="J38" s="184" t="s">
        <v>11215</v>
      </c>
      <c r="K38" s="224"/>
      <c r="L38" s="224"/>
      <c r="M38" s="224"/>
      <c r="N38" s="224"/>
      <c r="O38" s="224"/>
      <c r="P38" s="185"/>
      <c r="Q38" s="225"/>
      <c r="R38" s="182" t="s">
        <v>1201</v>
      </c>
      <c r="S38" s="181" t="s">
        <v>12626</v>
      </c>
      <c r="T38" s="181" t="s">
        <v>11214</v>
      </c>
      <c r="U38" s="201"/>
      <c r="V38" s="226">
        <v>119</v>
      </c>
      <c r="X38" s="227">
        <v>0</v>
      </c>
      <c r="AB38" s="228" t="s">
        <v>15863</v>
      </c>
    </row>
    <row r="39" spans="1:28" s="227" customFormat="1" ht="25.2">
      <c r="A39" s="181" t="s">
        <v>667</v>
      </c>
      <c r="B39" s="182" t="s">
        <v>1098</v>
      </c>
      <c r="C39" s="186" t="s">
        <v>879</v>
      </c>
      <c r="D39" s="230"/>
      <c r="E39" s="182" t="s">
        <v>1077</v>
      </c>
      <c r="F39" s="182" t="s">
        <v>667</v>
      </c>
      <c r="G39" s="182" t="s">
        <v>13177</v>
      </c>
      <c r="H39" s="183">
        <v>0</v>
      </c>
      <c r="I39" s="184" t="s">
        <v>1562</v>
      </c>
      <c r="J39" s="184" t="s">
        <v>1562</v>
      </c>
      <c r="K39" s="224"/>
      <c r="L39" s="224"/>
      <c r="M39" s="224"/>
      <c r="N39" s="224"/>
      <c r="O39" s="224"/>
      <c r="P39" s="185"/>
      <c r="Q39" s="225"/>
      <c r="R39" s="182" t="s">
        <v>879</v>
      </c>
      <c r="S39" s="181" t="s">
        <v>12516</v>
      </c>
      <c r="T39" s="181" t="s">
        <v>6643</v>
      </c>
      <c r="U39" s="201"/>
      <c r="V39" s="226">
        <v>122</v>
      </c>
      <c r="X39" s="227">
        <v>0</v>
      </c>
      <c r="AB39" s="228" t="s">
        <v>15864</v>
      </c>
    </row>
    <row r="40" spans="1:28" s="227" customFormat="1" ht="50.4">
      <c r="A40" s="181" t="s">
        <v>668</v>
      </c>
      <c r="B40" s="182" t="s">
        <v>1098</v>
      </c>
      <c r="C40" s="186" t="s">
        <v>2251</v>
      </c>
      <c r="D40" s="230"/>
      <c r="E40" s="182" t="s">
        <v>1069</v>
      </c>
      <c r="F40" s="182" t="s">
        <v>668</v>
      </c>
      <c r="G40" s="182" t="s">
        <v>13177</v>
      </c>
      <c r="H40" s="183">
        <v>0</v>
      </c>
      <c r="I40" s="184" t="s">
        <v>1563</v>
      </c>
      <c r="J40" s="184" t="s">
        <v>13531</v>
      </c>
      <c r="K40" s="224"/>
      <c r="L40" s="224"/>
      <c r="M40" s="224"/>
      <c r="N40" s="224"/>
      <c r="O40" s="224"/>
      <c r="P40" s="185"/>
      <c r="Q40" s="225"/>
      <c r="R40" s="182" t="s">
        <v>2251</v>
      </c>
      <c r="S40" s="181" t="s">
        <v>12450</v>
      </c>
      <c r="T40" s="181" t="s">
        <v>13431</v>
      </c>
      <c r="U40" s="201"/>
      <c r="V40" s="226">
        <v>124</v>
      </c>
      <c r="X40" s="227">
        <v>0</v>
      </c>
      <c r="AB40" s="228" t="s">
        <v>15865</v>
      </c>
    </row>
    <row r="41" spans="1:28" s="227" customFormat="1" ht="50.4">
      <c r="A41" s="181" t="s">
        <v>669</v>
      </c>
      <c r="B41" s="182" t="s">
        <v>1098</v>
      </c>
      <c r="C41" s="186" t="s">
        <v>2153</v>
      </c>
      <c r="D41" s="230"/>
      <c r="E41" s="182" t="s">
        <v>2384</v>
      </c>
      <c r="F41" s="182" t="s">
        <v>669</v>
      </c>
      <c r="G41" s="182" t="s">
        <v>13177</v>
      </c>
      <c r="H41" s="183">
        <v>0</v>
      </c>
      <c r="I41" s="184" t="s">
        <v>1565</v>
      </c>
      <c r="J41" s="184" t="s">
        <v>1566</v>
      </c>
      <c r="K41" s="224"/>
      <c r="L41" s="224"/>
      <c r="M41" s="224"/>
      <c r="N41" s="224"/>
      <c r="O41" s="224"/>
      <c r="P41" s="185"/>
      <c r="Q41" s="225"/>
      <c r="R41" s="182" t="s">
        <v>2153</v>
      </c>
      <c r="S41" s="181" t="s">
        <v>12634</v>
      </c>
      <c r="T41" s="181" t="s">
        <v>11911</v>
      </c>
      <c r="U41" s="201"/>
      <c r="V41" s="226">
        <v>31</v>
      </c>
      <c r="X41" s="227">
        <v>0</v>
      </c>
      <c r="AB41" s="228" t="s">
        <v>15866</v>
      </c>
    </row>
    <row r="42" spans="1:28" s="227" customFormat="1" ht="63">
      <c r="A42" s="181" t="s">
        <v>670</v>
      </c>
      <c r="B42" s="182" t="s">
        <v>1098</v>
      </c>
      <c r="C42" s="186" t="s">
        <v>2238</v>
      </c>
      <c r="D42" s="230"/>
      <c r="E42" s="182" t="s">
        <v>1066</v>
      </c>
      <c r="F42" s="182" t="s">
        <v>670</v>
      </c>
      <c r="G42" s="182" t="s">
        <v>13177</v>
      </c>
      <c r="H42" s="183">
        <v>0</v>
      </c>
      <c r="I42" s="184" t="s">
        <v>1568</v>
      </c>
      <c r="J42" s="184" t="s">
        <v>1569</v>
      </c>
      <c r="K42" s="224"/>
      <c r="L42" s="224"/>
      <c r="M42" s="224"/>
      <c r="N42" s="224"/>
      <c r="O42" s="224"/>
      <c r="P42" s="185"/>
      <c r="Q42" s="225"/>
      <c r="R42" s="182" t="s">
        <v>2238</v>
      </c>
      <c r="S42" s="181" t="s">
        <v>12440</v>
      </c>
      <c r="T42" s="181" t="s">
        <v>3612</v>
      </c>
      <c r="U42" s="201"/>
      <c r="V42" s="226">
        <v>30</v>
      </c>
      <c r="X42" s="227">
        <v>0</v>
      </c>
      <c r="AB42" s="228" t="s">
        <v>15867</v>
      </c>
    </row>
    <row r="43" spans="1:28" s="227" customFormat="1" ht="100.8">
      <c r="A43" s="181" t="s">
        <v>671</v>
      </c>
      <c r="B43" s="182" t="s">
        <v>1098</v>
      </c>
      <c r="C43" s="186" t="s">
        <v>880</v>
      </c>
      <c r="D43" s="230"/>
      <c r="E43" s="182" t="s">
        <v>854</v>
      </c>
      <c r="F43" s="182" t="s">
        <v>671</v>
      </c>
      <c r="G43" s="182" t="s">
        <v>13177</v>
      </c>
      <c r="H43" s="183">
        <v>0</v>
      </c>
      <c r="I43" s="184" t="s">
        <v>1570</v>
      </c>
      <c r="J43" s="184" t="s">
        <v>9890</v>
      </c>
      <c r="K43" s="224"/>
      <c r="L43" s="224"/>
      <c r="M43" s="224"/>
      <c r="N43" s="224"/>
      <c r="O43" s="224"/>
      <c r="P43" s="185"/>
      <c r="Q43" s="225"/>
      <c r="R43" s="182" t="s">
        <v>880</v>
      </c>
      <c r="S43" s="181" t="s">
        <v>12592</v>
      </c>
      <c r="T43" s="181" t="s">
        <v>9889</v>
      </c>
      <c r="U43" s="201"/>
      <c r="V43" s="226">
        <v>129</v>
      </c>
      <c r="X43" s="227">
        <v>0</v>
      </c>
      <c r="AB43" s="228" t="s">
        <v>15868</v>
      </c>
    </row>
    <row r="44" spans="1:28" s="227" customFormat="1" ht="37.799999999999997">
      <c r="A44" s="181" t="s">
        <v>672</v>
      </c>
      <c r="B44" s="182" t="s">
        <v>1098</v>
      </c>
      <c r="C44" s="186" t="s">
        <v>1371</v>
      </c>
      <c r="D44" s="230"/>
      <c r="E44" s="182" t="s">
        <v>854</v>
      </c>
      <c r="F44" s="182" t="s">
        <v>672</v>
      </c>
      <c r="G44" s="182" t="s">
        <v>13177</v>
      </c>
      <c r="H44" s="183">
        <v>0</v>
      </c>
      <c r="I44" s="184" t="s">
        <v>1570</v>
      </c>
      <c r="J44" s="184" t="s">
        <v>9890</v>
      </c>
      <c r="K44" s="224"/>
      <c r="L44" s="224"/>
      <c r="M44" s="224"/>
      <c r="N44" s="224"/>
      <c r="O44" s="224"/>
      <c r="P44" s="185"/>
      <c r="Q44" s="225"/>
      <c r="R44" s="182" t="s">
        <v>1371</v>
      </c>
      <c r="S44" s="181" t="s">
        <v>12592</v>
      </c>
      <c r="T44" s="181" t="s">
        <v>9889</v>
      </c>
      <c r="U44" s="201"/>
      <c r="V44" s="226">
        <v>131</v>
      </c>
      <c r="X44" s="227">
        <v>0</v>
      </c>
      <c r="AB44" s="228" t="s">
        <v>15869</v>
      </c>
    </row>
    <row r="45" spans="1:28" s="227" customFormat="1" ht="63">
      <c r="A45" s="181" t="s">
        <v>673</v>
      </c>
      <c r="B45" s="182" t="s">
        <v>1098</v>
      </c>
      <c r="C45" s="186" t="s">
        <v>52</v>
      </c>
      <c r="D45" s="230"/>
      <c r="E45" s="182" t="s">
        <v>1077</v>
      </c>
      <c r="F45" s="182" t="s">
        <v>673</v>
      </c>
      <c r="G45" s="182" t="s">
        <v>13177</v>
      </c>
      <c r="H45" s="183">
        <v>0</v>
      </c>
      <c r="I45" s="184" t="s">
        <v>2314</v>
      </c>
      <c r="J45" s="184" t="s">
        <v>6611</v>
      </c>
      <c r="K45" s="224"/>
      <c r="L45" s="224"/>
      <c r="M45" s="224"/>
      <c r="N45" s="224"/>
      <c r="O45" s="224"/>
      <c r="P45" s="185"/>
      <c r="Q45" s="225"/>
      <c r="R45" s="182" t="s">
        <v>52</v>
      </c>
      <c r="S45" s="181" t="s">
        <v>12516</v>
      </c>
      <c r="T45" s="181" t="s">
        <v>6609</v>
      </c>
      <c r="U45" s="201"/>
      <c r="V45" s="226">
        <v>132</v>
      </c>
      <c r="X45" s="227">
        <v>0</v>
      </c>
      <c r="AB45" s="228" t="s">
        <v>15870</v>
      </c>
    </row>
    <row r="46" spans="1:28" s="227" customFormat="1" ht="50.4">
      <c r="A46" s="181" t="s">
        <v>2148</v>
      </c>
      <c r="B46" s="182" t="s">
        <v>1098</v>
      </c>
      <c r="C46" s="186" t="s">
        <v>2147</v>
      </c>
      <c r="D46" s="230"/>
      <c r="E46" s="182" t="s">
        <v>1078</v>
      </c>
      <c r="F46" s="182" t="s">
        <v>2148</v>
      </c>
      <c r="G46" s="182" t="s">
        <v>13177</v>
      </c>
      <c r="H46" s="183">
        <v>0</v>
      </c>
      <c r="I46" s="184" t="s">
        <v>2149</v>
      </c>
      <c r="J46" s="184" t="s">
        <v>7005</v>
      </c>
      <c r="K46" s="224"/>
      <c r="L46" s="224"/>
      <c r="M46" s="224"/>
      <c r="N46" s="224"/>
      <c r="O46" s="224"/>
      <c r="P46" s="185"/>
      <c r="Q46" s="225"/>
      <c r="R46" s="182" t="s">
        <v>2147</v>
      </c>
      <c r="S46" s="181" t="s">
        <v>12527</v>
      </c>
      <c r="T46" s="181" t="s">
        <v>7004</v>
      </c>
      <c r="U46" s="201"/>
      <c r="V46" s="226">
        <v>135</v>
      </c>
      <c r="X46" s="227">
        <v>0</v>
      </c>
      <c r="AB46" s="228" t="s">
        <v>15871</v>
      </c>
    </row>
    <row r="47" spans="1:28" s="227" customFormat="1" ht="25.2">
      <c r="A47" s="181" t="s">
        <v>674</v>
      </c>
      <c r="B47" s="182" t="s">
        <v>1098</v>
      </c>
      <c r="C47" s="186" t="s">
        <v>1571</v>
      </c>
      <c r="D47" s="230"/>
      <c r="E47" s="182" t="s">
        <v>1078</v>
      </c>
      <c r="F47" s="182" t="s">
        <v>674</v>
      </c>
      <c r="G47" s="182" t="s">
        <v>13177</v>
      </c>
      <c r="H47" s="183">
        <v>0</v>
      </c>
      <c r="I47" s="184" t="s">
        <v>1572</v>
      </c>
      <c r="J47" s="184" t="s">
        <v>7005</v>
      </c>
      <c r="K47" s="224"/>
      <c r="L47" s="224"/>
      <c r="M47" s="224"/>
      <c r="N47" s="224"/>
      <c r="O47" s="224"/>
      <c r="P47" s="185"/>
      <c r="Q47" s="225"/>
      <c r="R47" s="182" t="s">
        <v>1571</v>
      </c>
      <c r="S47" s="181" t="s">
        <v>12527</v>
      </c>
      <c r="T47" s="181" t="s">
        <v>7004</v>
      </c>
      <c r="U47" s="201"/>
      <c r="V47" s="226">
        <v>136</v>
      </c>
      <c r="X47" s="227">
        <v>0</v>
      </c>
      <c r="AB47" s="228" t="s">
        <v>15872</v>
      </c>
    </row>
    <row r="48" spans="1:28" s="227" customFormat="1" ht="63">
      <c r="A48" s="181" t="s">
        <v>676</v>
      </c>
      <c r="B48" s="182" t="s">
        <v>1098</v>
      </c>
      <c r="C48" s="186" t="s">
        <v>675</v>
      </c>
      <c r="D48" s="230"/>
      <c r="E48" s="182" t="s">
        <v>2384</v>
      </c>
      <c r="F48" s="182" t="s">
        <v>676</v>
      </c>
      <c r="G48" s="182" t="s">
        <v>13177</v>
      </c>
      <c r="H48" s="183">
        <v>0</v>
      </c>
      <c r="I48" s="184" t="s">
        <v>1573</v>
      </c>
      <c r="J48" s="184" t="s">
        <v>1566</v>
      </c>
      <c r="K48" s="224"/>
      <c r="L48" s="224"/>
      <c r="M48" s="224"/>
      <c r="N48" s="224"/>
      <c r="O48" s="224"/>
      <c r="P48" s="185"/>
      <c r="Q48" s="225"/>
      <c r="R48" s="182" t="s">
        <v>675</v>
      </c>
      <c r="S48" s="181" t="s">
        <v>12634</v>
      </c>
      <c r="T48" s="181" t="s">
        <v>11911</v>
      </c>
      <c r="U48" s="201"/>
      <c r="V48" s="226">
        <v>137</v>
      </c>
      <c r="X48" s="227">
        <v>0</v>
      </c>
      <c r="AB48" s="228" t="s">
        <v>15873</v>
      </c>
    </row>
    <row r="49" spans="1:28" s="227" customFormat="1" ht="63">
      <c r="A49" s="181" t="s">
        <v>677</v>
      </c>
      <c r="B49" s="182" t="s">
        <v>1098</v>
      </c>
      <c r="C49" s="186" t="s">
        <v>2102</v>
      </c>
      <c r="D49" s="230"/>
      <c r="E49" s="182" t="s">
        <v>1077</v>
      </c>
      <c r="F49" s="182" t="s">
        <v>677</v>
      </c>
      <c r="G49" s="182" t="s">
        <v>13177</v>
      </c>
      <c r="H49" s="183">
        <v>0</v>
      </c>
      <c r="I49" s="184" t="s">
        <v>1574</v>
      </c>
      <c r="J49" s="184" t="s">
        <v>1547</v>
      </c>
      <c r="K49" s="224"/>
      <c r="L49" s="224"/>
      <c r="M49" s="224"/>
      <c r="N49" s="224"/>
      <c r="O49" s="224"/>
      <c r="P49" s="185"/>
      <c r="Q49" s="225"/>
      <c r="R49" s="182" t="s">
        <v>2102</v>
      </c>
      <c r="S49" s="181" t="s">
        <v>12516</v>
      </c>
      <c r="T49" s="181" t="s">
        <v>6587</v>
      </c>
      <c r="U49" s="201"/>
      <c r="V49" s="226">
        <v>141</v>
      </c>
      <c r="X49" s="227">
        <v>0</v>
      </c>
      <c r="AB49" s="228" t="s">
        <v>15874</v>
      </c>
    </row>
    <row r="50" spans="1:28" s="227" customFormat="1" ht="37.799999999999997">
      <c r="A50" s="181" t="s">
        <v>678</v>
      </c>
      <c r="B50" s="182" t="s">
        <v>1098</v>
      </c>
      <c r="C50" s="186" t="s">
        <v>817</v>
      </c>
      <c r="D50" s="230"/>
      <c r="E50" s="182" t="s">
        <v>1079</v>
      </c>
      <c r="F50" s="182" t="s">
        <v>678</v>
      </c>
      <c r="G50" s="182" t="s">
        <v>13177</v>
      </c>
      <c r="H50" s="183">
        <v>0</v>
      </c>
      <c r="I50" s="184" t="s">
        <v>1576</v>
      </c>
      <c r="J50" s="184" t="s">
        <v>12807</v>
      </c>
      <c r="K50" s="224"/>
      <c r="L50" s="224"/>
      <c r="M50" s="224"/>
      <c r="N50" s="224"/>
      <c r="O50" s="224"/>
      <c r="P50" s="185"/>
      <c r="Q50" s="225"/>
      <c r="R50" s="182" t="s">
        <v>817</v>
      </c>
      <c r="S50" s="181" t="s">
        <v>12518</v>
      </c>
      <c r="T50" s="181" t="s">
        <v>6790</v>
      </c>
      <c r="U50" s="201"/>
      <c r="V50" s="226">
        <v>148</v>
      </c>
      <c r="X50" s="227">
        <v>0</v>
      </c>
      <c r="AB50" s="228" t="s">
        <v>15875</v>
      </c>
    </row>
    <row r="51" spans="1:28" s="227" customFormat="1" ht="63">
      <c r="A51" s="181" t="s">
        <v>679</v>
      </c>
      <c r="B51" s="182" t="s">
        <v>1098</v>
      </c>
      <c r="C51" s="186" t="s">
        <v>2255</v>
      </c>
      <c r="D51" s="230"/>
      <c r="E51" s="182" t="s">
        <v>855</v>
      </c>
      <c r="F51" s="182" t="s">
        <v>679</v>
      </c>
      <c r="G51" s="182" t="s">
        <v>13177</v>
      </c>
      <c r="H51" s="183">
        <v>0</v>
      </c>
      <c r="I51" s="184" t="s">
        <v>1577</v>
      </c>
      <c r="J51" s="184" t="s">
        <v>10034</v>
      </c>
      <c r="K51" s="224"/>
      <c r="L51" s="224"/>
      <c r="M51" s="224"/>
      <c r="N51" s="224"/>
      <c r="O51" s="224"/>
      <c r="P51" s="185"/>
      <c r="Q51" s="225"/>
      <c r="R51" s="182" t="s">
        <v>2255</v>
      </c>
      <c r="S51" s="181" t="s">
        <v>12594</v>
      </c>
      <c r="T51" s="181" t="s">
        <v>10033</v>
      </c>
      <c r="U51" s="201"/>
      <c r="V51" s="226">
        <v>152</v>
      </c>
      <c r="X51" s="227">
        <v>0</v>
      </c>
      <c r="AB51" s="228" t="s">
        <v>15876</v>
      </c>
    </row>
    <row r="52" spans="1:28" s="227" customFormat="1" ht="37.799999999999997">
      <c r="A52" s="181" t="s">
        <v>1355</v>
      </c>
      <c r="B52" s="182" t="s">
        <v>1098</v>
      </c>
      <c r="C52" s="186" t="s">
        <v>2256</v>
      </c>
      <c r="D52" s="230"/>
      <c r="E52" s="182" t="s">
        <v>1069</v>
      </c>
      <c r="F52" s="182" t="s">
        <v>1355</v>
      </c>
      <c r="G52" s="182" t="s">
        <v>13177</v>
      </c>
      <c r="H52" s="183">
        <v>0</v>
      </c>
      <c r="I52" s="184" t="s">
        <v>1578</v>
      </c>
      <c r="J52" s="184" t="s">
        <v>13533</v>
      </c>
      <c r="K52" s="224"/>
      <c r="L52" s="224"/>
      <c r="M52" s="224"/>
      <c r="N52" s="224"/>
      <c r="O52" s="224"/>
      <c r="P52" s="185"/>
      <c r="Q52" s="225"/>
      <c r="R52" s="182" t="s">
        <v>2256</v>
      </c>
      <c r="S52" s="181" t="s">
        <v>12450</v>
      </c>
      <c r="T52" s="181" t="s">
        <v>13433</v>
      </c>
      <c r="U52" s="201"/>
      <c r="V52" s="226">
        <v>154</v>
      </c>
      <c r="X52" s="227">
        <v>0</v>
      </c>
      <c r="AB52" s="228" t="s">
        <v>15877</v>
      </c>
    </row>
    <row r="53" spans="1:28" s="227" customFormat="1" ht="75.599999999999994">
      <c r="A53" s="181" t="s">
        <v>680</v>
      </c>
      <c r="B53" s="182" t="s">
        <v>1098</v>
      </c>
      <c r="C53" s="186" t="s">
        <v>2103</v>
      </c>
      <c r="D53" s="230"/>
      <c r="E53" s="182" t="s">
        <v>1069</v>
      </c>
      <c r="F53" s="182" t="s">
        <v>680</v>
      </c>
      <c r="G53" s="182" t="s">
        <v>13177</v>
      </c>
      <c r="H53" s="183">
        <v>0</v>
      </c>
      <c r="I53" s="184" t="s">
        <v>1578</v>
      </c>
      <c r="J53" s="184" t="s">
        <v>13533</v>
      </c>
      <c r="K53" s="224"/>
      <c r="L53" s="224"/>
      <c r="M53" s="224"/>
      <c r="N53" s="224"/>
      <c r="O53" s="224"/>
      <c r="P53" s="185"/>
      <c r="Q53" s="225"/>
      <c r="R53" s="182" t="s">
        <v>2103</v>
      </c>
      <c r="S53" s="181" t="s">
        <v>12450</v>
      </c>
      <c r="T53" s="181" t="s">
        <v>13433</v>
      </c>
      <c r="U53" s="201"/>
      <c r="V53" s="226">
        <v>155</v>
      </c>
      <c r="X53" s="227">
        <v>0</v>
      </c>
      <c r="AB53" s="228" t="s">
        <v>15878</v>
      </c>
    </row>
    <row r="54" spans="1:28" s="227" customFormat="1" ht="50.4">
      <c r="A54" s="181" t="s">
        <v>681</v>
      </c>
      <c r="B54" s="182" t="s">
        <v>1098</v>
      </c>
      <c r="C54" s="186" t="s">
        <v>15879</v>
      </c>
      <c r="D54" s="230"/>
      <c r="E54" s="182" t="s">
        <v>1080</v>
      </c>
      <c r="F54" s="182" t="s">
        <v>681</v>
      </c>
      <c r="G54" s="182" t="s">
        <v>13177</v>
      </c>
      <c r="H54" s="183">
        <v>0</v>
      </c>
      <c r="I54" s="184" t="s">
        <v>1579</v>
      </c>
      <c r="J54" s="184" t="s">
        <v>12814</v>
      </c>
      <c r="K54" s="224"/>
      <c r="L54" s="224"/>
      <c r="M54" s="224"/>
      <c r="N54" s="224"/>
      <c r="O54" s="224"/>
      <c r="P54" s="185"/>
      <c r="Q54" s="225"/>
      <c r="R54" s="182" t="s">
        <v>15879</v>
      </c>
      <c r="S54" s="181" t="s">
        <v>12524</v>
      </c>
      <c r="T54" s="181" t="s">
        <v>6962</v>
      </c>
      <c r="U54" s="201"/>
      <c r="V54" s="226">
        <v>157</v>
      </c>
      <c r="X54" s="227">
        <v>0</v>
      </c>
      <c r="AB54" s="228" t="s">
        <v>15880</v>
      </c>
    </row>
    <row r="55" spans="1:28" s="227" customFormat="1" ht="88.2">
      <c r="A55" s="181" t="s">
        <v>683</v>
      </c>
      <c r="B55" s="182" t="s">
        <v>1098</v>
      </c>
      <c r="C55" s="186" t="s">
        <v>1580</v>
      </c>
      <c r="D55" s="230"/>
      <c r="E55" s="182" t="s">
        <v>1069</v>
      </c>
      <c r="F55" s="182" t="s">
        <v>683</v>
      </c>
      <c r="G55" s="182" t="s">
        <v>13177</v>
      </c>
      <c r="H55" s="183">
        <v>0</v>
      </c>
      <c r="I55" s="184" t="s">
        <v>1581</v>
      </c>
      <c r="J55" s="184" t="s">
        <v>13533</v>
      </c>
      <c r="K55" s="224"/>
      <c r="L55" s="224"/>
      <c r="M55" s="224"/>
      <c r="N55" s="224"/>
      <c r="O55" s="224"/>
      <c r="P55" s="185"/>
      <c r="Q55" s="225"/>
      <c r="R55" s="182" t="s">
        <v>1580</v>
      </c>
      <c r="S55" s="181" t="s">
        <v>12450</v>
      </c>
      <c r="T55" s="181" t="s">
        <v>13433</v>
      </c>
      <c r="U55" s="201"/>
      <c r="V55" s="226">
        <v>159</v>
      </c>
      <c r="X55" s="227">
        <v>0</v>
      </c>
      <c r="AB55" s="228" t="s">
        <v>15881</v>
      </c>
    </row>
    <row r="56" spans="1:28" s="227" customFormat="1" ht="25.2">
      <c r="A56" s="181" t="s">
        <v>684</v>
      </c>
      <c r="B56" s="182" t="s">
        <v>1098</v>
      </c>
      <c r="C56" s="186" t="s">
        <v>881</v>
      </c>
      <c r="D56" s="230"/>
      <c r="E56" s="182" t="s">
        <v>2384</v>
      </c>
      <c r="F56" s="182" t="s">
        <v>684</v>
      </c>
      <c r="G56" s="182" t="s">
        <v>13177</v>
      </c>
      <c r="H56" s="183">
        <v>0</v>
      </c>
      <c r="I56" s="184" t="s">
        <v>1582</v>
      </c>
      <c r="J56" s="184" t="s">
        <v>1583</v>
      </c>
      <c r="K56" s="224"/>
      <c r="L56" s="224"/>
      <c r="M56" s="224"/>
      <c r="N56" s="224"/>
      <c r="O56" s="224"/>
      <c r="P56" s="185"/>
      <c r="Q56" s="225"/>
      <c r="R56" s="182" t="s">
        <v>881</v>
      </c>
      <c r="S56" s="181" t="s">
        <v>12634</v>
      </c>
      <c r="T56" s="181" t="s">
        <v>11832</v>
      </c>
      <c r="U56" s="201"/>
      <c r="V56" s="226">
        <v>163</v>
      </c>
      <c r="X56" s="227">
        <v>0</v>
      </c>
      <c r="AB56" s="228" t="s">
        <v>15882</v>
      </c>
    </row>
    <row r="57" spans="1:28" s="227" customFormat="1" ht="50.4">
      <c r="A57" s="181" t="s">
        <v>685</v>
      </c>
      <c r="B57" s="182" t="s">
        <v>1098</v>
      </c>
      <c r="C57" s="186" t="s">
        <v>53</v>
      </c>
      <c r="D57" s="230"/>
      <c r="E57" s="182" t="s">
        <v>1077</v>
      </c>
      <c r="F57" s="182" t="s">
        <v>685</v>
      </c>
      <c r="G57" s="182" t="s">
        <v>13177</v>
      </c>
      <c r="H57" s="183">
        <v>0</v>
      </c>
      <c r="I57" s="184" t="s">
        <v>1584</v>
      </c>
      <c r="J57" s="184" t="s">
        <v>1547</v>
      </c>
      <c r="K57" s="224"/>
      <c r="L57" s="224"/>
      <c r="M57" s="224"/>
      <c r="N57" s="224"/>
      <c r="O57" s="224"/>
      <c r="P57" s="185"/>
      <c r="Q57" s="225"/>
      <c r="R57" s="182" t="s">
        <v>53</v>
      </c>
      <c r="S57" s="181" t="s">
        <v>12516</v>
      </c>
      <c r="T57" s="181" t="s">
        <v>6587</v>
      </c>
      <c r="U57" s="201"/>
      <c r="V57" s="226">
        <v>164</v>
      </c>
      <c r="X57" s="227">
        <v>0</v>
      </c>
      <c r="AB57" s="228" t="s">
        <v>15883</v>
      </c>
    </row>
    <row r="58" spans="1:28" s="227" customFormat="1" ht="75.599999999999994">
      <c r="A58" s="181" t="s">
        <v>1586</v>
      </c>
      <c r="B58" s="182" t="s">
        <v>1098</v>
      </c>
      <c r="C58" s="186" t="s">
        <v>1585</v>
      </c>
      <c r="D58" s="230"/>
      <c r="E58" s="182" t="s">
        <v>1069</v>
      </c>
      <c r="F58" s="182" t="s">
        <v>1586</v>
      </c>
      <c r="G58" s="182" t="s">
        <v>13177</v>
      </c>
      <c r="H58" s="183">
        <v>0</v>
      </c>
      <c r="I58" s="184" t="s">
        <v>2464</v>
      </c>
      <c r="J58" s="184" t="s">
        <v>13544</v>
      </c>
      <c r="K58" s="224"/>
      <c r="L58" s="224"/>
      <c r="M58" s="224"/>
      <c r="N58" s="224"/>
      <c r="O58" s="224"/>
      <c r="P58" s="185"/>
      <c r="Q58" s="225"/>
      <c r="R58" s="182" t="s">
        <v>1585</v>
      </c>
      <c r="S58" s="181" t="s">
        <v>12450</v>
      </c>
      <c r="T58" s="181" t="s">
        <v>13447</v>
      </c>
      <c r="U58" s="201"/>
      <c r="V58" s="226">
        <v>174</v>
      </c>
      <c r="X58" s="227">
        <v>0</v>
      </c>
      <c r="AB58" s="228" t="s">
        <v>15884</v>
      </c>
    </row>
    <row r="59" spans="1:28" s="227" customFormat="1" ht="88.2">
      <c r="A59" s="181" t="s">
        <v>686</v>
      </c>
      <c r="B59" s="182" t="s">
        <v>1098</v>
      </c>
      <c r="C59" s="186" t="s">
        <v>2105</v>
      </c>
      <c r="D59" s="230"/>
      <c r="E59" s="182" t="s">
        <v>1069</v>
      </c>
      <c r="F59" s="182" t="s">
        <v>686</v>
      </c>
      <c r="G59" s="182" t="s">
        <v>13177</v>
      </c>
      <c r="H59" s="183">
        <v>0</v>
      </c>
      <c r="I59" s="184" t="s">
        <v>1587</v>
      </c>
      <c r="J59" s="184" t="s">
        <v>15855</v>
      </c>
      <c r="K59" s="224"/>
      <c r="L59" s="224"/>
      <c r="M59" s="224"/>
      <c r="N59" s="224"/>
      <c r="O59" s="224"/>
      <c r="P59" s="185"/>
      <c r="Q59" s="225"/>
      <c r="R59" s="182" t="s">
        <v>2105</v>
      </c>
      <c r="S59" s="181" t="s">
        <v>12450</v>
      </c>
      <c r="T59" s="181" t="s">
        <v>13445</v>
      </c>
      <c r="U59" s="201"/>
      <c r="V59" s="226">
        <v>172</v>
      </c>
      <c r="X59" s="227">
        <v>0</v>
      </c>
      <c r="AB59" s="228" t="s">
        <v>15885</v>
      </c>
    </row>
    <row r="60" spans="1:28" s="227" customFormat="1" ht="100.8">
      <c r="A60" s="181" t="s">
        <v>687</v>
      </c>
      <c r="B60" s="182" t="s">
        <v>1098</v>
      </c>
      <c r="C60" s="186" t="s">
        <v>2106</v>
      </c>
      <c r="D60" s="230"/>
      <c r="E60" s="182" t="s">
        <v>857</v>
      </c>
      <c r="F60" s="182" t="s">
        <v>687</v>
      </c>
      <c r="G60" s="182" t="s">
        <v>13177</v>
      </c>
      <c r="H60" s="183">
        <v>0</v>
      </c>
      <c r="I60" s="184" t="s">
        <v>12670</v>
      </c>
      <c r="J60" s="184" t="s">
        <v>10242</v>
      </c>
      <c r="K60" s="224"/>
      <c r="L60" s="224"/>
      <c r="M60" s="224"/>
      <c r="N60" s="224"/>
      <c r="O60" s="224"/>
      <c r="P60" s="185"/>
      <c r="Q60" s="225"/>
      <c r="R60" s="182" t="s">
        <v>2106</v>
      </c>
      <c r="S60" s="181" t="s">
        <v>12599</v>
      </c>
      <c r="T60" s="181" t="s">
        <v>10241</v>
      </c>
      <c r="U60" s="201"/>
      <c r="V60" s="226">
        <v>173</v>
      </c>
      <c r="X60" s="227">
        <v>0</v>
      </c>
      <c r="AB60" s="228" t="s">
        <v>15886</v>
      </c>
    </row>
    <row r="61" spans="1:28" s="227" customFormat="1" ht="50.4">
      <c r="A61" s="181" t="s">
        <v>688</v>
      </c>
      <c r="B61" s="182" t="s">
        <v>1098</v>
      </c>
      <c r="C61" s="186" t="s">
        <v>2257</v>
      </c>
      <c r="D61" s="230"/>
      <c r="E61" s="182" t="s">
        <v>1067</v>
      </c>
      <c r="F61" s="182" t="s">
        <v>688</v>
      </c>
      <c r="G61" s="182" t="s">
        <v>13177</v>
      </c>
      <c r="H61" s="183">
        <v>0</v>
      </c>
      <c r="I61" s="184" t="s">
        <v>1588</v>
      </c>
      <c r="J61" s="184" t="s">
        <v>1589</v>
      </c>
      <c r="K61" s="224"/>
      <c r="L61" s="224"/>
      <c r="M61" s="224"/>
      <c r="N61" s="224"/>
      <c r="O61" s="224"/>
      <c r="P61" s="185"/>
      <c r="Q61" s="225"/>
      <c r="R61" s="182" t="s">
        <v>2257</v>
      </c>
      <c r="S61" s="181" t="s">
        <v>12445</v>
      </c>
      <c r="T61" s="181" t="s">
        <v>3732</v>
      </c>
      <c r="U61" s="201"/>
      <c r="V61" s="226">
        <v>175</v>
      </c>
      <c r="X61" s="227">
        <v>0</v>
      </c>
      <c r="AB61" s="228" t="s">
        <v>15887</v>
      </c>
    </row>
    <row r="62" spans="1:28" s="227" customFormat="1" ht="63">
      <c r="A62" s="181" t="s">
        <v>689</v>
      </c>
      <c r="B62" s="182" t="s">
        <v>1098</v>
      </c>
      <c r="C62" s="186" t="s">
        <v>1195</v>
      </c>
      <c r="D62" s="230"/>
      <c r="E62" s="182" t="s">
        <v>2384</v>
      </c>
      <c r="F62" s="182" t="s">
        <v>689</v>
      </c>
      <c r="G62" s="182" t="s">
        <v>13177</v>
      </c>
      <c r="H62" s="183">
        <v>0</v>
      </c>
      <c r="I62" s="184" t="s">
        <v>1590</v>
      </c>
      <c r="J62" s="184" t="s">
        <v>1591</v>
      </c>
      <c r="K62" s="224"/>
      <c r="L62" s="224"/>
      <c r="M62" s="224"/>
      <c r="N62" s="224"/>
      <c r="O62" s="224"/>
      <c r="P62" s="185"/>
      <c r="Q62" s="225"/>
      <c r="R62" s="182" t="s">
        <v>1195</v>
      </c>
      <c r="S62" s="181" t="s">
        <v>12634</v>
      </c>
      <c r="T62" s="181" t="s">
        <v>11853</v>
      </c>
      <c r="U62" s="201"/>
      <c r="V62" s="226">
        <v>176</v>
      </c>
      <c r="X62" s="227">
        <v>0</v>
      </c>
      <c r="AB62" s="228" t="s">
        <v>15888</v>
      </c>
    </row>
    <row r="63" spans="1:28" s="227" customFormat="1" ht="75.599999999999994">
      <c r="A63" s="181" t="s">
        <v>690</v>
      </c>
      <c r="B63" s="182" t="s">
        <v>1098</v>
      </c>
      <c r="C63" s="186" t="s">
        <v>12376</v>
      </c>
      <c r="D63" s="230"/>
      <c r="E63" s="182" t="s">
        <v>1082</v>
      </c>
      <c r="F63" s="182" t="s">
        <v>690</v>
      </c>
      <c r="G63" s="182" t="s">
        <v>13177</v>
      </c>
      <c r="H63" s="183">
        <v>0</v>
      </c>
      <c r="I63" s="184" t="s">
        <v>1592</v>
      </c>
      <c r="J63" s="184" t="s">
        <v>12832</v>
      </c>
      <c r="K63" s="224"/>
      <c r="L63" s="224"/>
      <c r="M63" s="224"/>
      <c r="N63" s="224"/>
      <c r="O63" s="224"/>
      <c r="P63" s="185"/>
      <c r="Q63" s="225"/>
      <c r="R63" s="182" t="s">
        <v>12376</v>
      </c>
      <c r="S63" s="181" t="s">
        <v>12559</v>
      </c>
      <c r="T63" s="181" t="s">
        <v>8573</v>
      </c>
      <c r="U63" s="201"/>
      <c r="V63" s="226">
        <v>177</v>
      </c>
      <c r="X63" s="227">
        <v>0</v>
      </c>
      <c r="AB63" s="228" t="s">
        <v>15889</v>
      </c>
    </row>
    <row r="64" spans="1:28" s="227" customFormat="1" ht="63">
      <c r="A64" s="181" t="s">
        <v>691</v>
      </c>
      <c r="B64" s="182" t="s">
        <v>1098</v>
      </c>
      <c r="C64" s="186" t="s">
        <v>1131</v>
      </c>
      <c r="D64" s="230"/>
      <c r="E64" s="182" t="s">
        <v>1077</v>
      </c>
      <c r="F64" s="182" t="s">
        <v>691</v>
      </c>
      <c r="G64" s="182" t="s">
        <v>13177</v>
      </c>
      <c r="H64" s="183">
        <v>0</v>
      </c>
      <c r="I64" s="184" t="s">
        <v>1509</v>
      </c>
      <c r="J64" s="184" t="s">
        <v>1509</v>
      </c>
      <c r="K64" s="224"/>
      <c r="L64" s="224"/>
      <c r="M64" s="224"/>
      <c r="N64" s="224"/>
      <c r="O64" s="224"/>
      <c r="P64" s="185"/>
      <c r="Q64" s="225"/>
      <c r="R64" s="182" t="s">
        <v>1131</v>
      </c>
      <c r="S64" s="181" t="s">
        <v>12516</v>
      </c>
      <c r="T64" s="181" t="s">
        <v>6625</v>
      </c>
      <c r="U64" s="201"/>
      <c r="V64" s="226">
        <v>181</v>
      </c>
      <c r="X64" s="227">
        <v>0</v>
      </c>
      <c r="AB64" s="228" t="s">
        <v>15890</v>
      </c>
    </row>
    <row r="65" spans="1:28" s="227" customFormat="1" ht="88.2">
      <c r="A65" s="181" t="s">
        <v>692</v>
      </c>
      <c r="B65" s="182" t="s">
        <v>1098</v>
      </c>
      <c r="C65" s="186" t="s">
        <v>1196</v>
      </c>
      <c r="D65" s="230"/>
      <c r="E65" s="182" t="s">
        <v>1077</v>
      </c>
      <c r="F65" s="182" t="s">
        <v>692</v>
      </c>
      <c r="G65" s="182" t="s">
        <v>13177</v>
      </c>
      <c r="H65" s="183">
        <v>0</v>
      </c>
      <c r="I65" s="184" t="s">
        <v>1594</v>
      </c>
      <c r="J65" s="184" t="s">
        <v>1593</v>
      </c>
      <c r="K65" s="224"/>
      <c r="L65" s="224"/>
      <c r="M65" s="224"/>
      <c r="N65" s="224"/>
      <c r="O65" s="224"/>
      <c r="P65" s="185"/>
      <c r="Q65" s="225"/>
      <c r="R65" s="182" t="s">
        <v>1196</v>
      </c>
      <c r="S65" s="181" t="s">
        <v>12516</v>
      </c>
      <c r="T65" s="181" t="s">
        <v>6658</v>
      </c>
      <c r="U65" s="201"/>
      <c r="V65" s="226">
        <v>183</v>
      </c>
      <c r="X65" s="227">
        <v>0</v>
      </c>
      <c r="AB65" s="228" t="s">
        <v>15891</v>
      </c>
    </row>
    <row r="66" spans="1:28" s="227" customFormat="1" ht="75.599999999999994">
      <c r="A66" s="181" t="s">
        <v>693</v>
      </c>
      <c r="B66" s="182" t="s">
        <v>1098</v>
      </c>
      <c r="C66" s="186" t="s">
        <v>882</v>
      </c>
      <c r="D66" s="230"/>
      <c r="E66" s="182" t="s">
        <v>854</v>
      </c>
      <c r="F66" s="182" t="s">
        <v>693</v>
      </c>
      <c r="G66" s="182" t="s">
        <v>13177</v>
      </c>
      <c r="H66" s="183">
        <v>0</v>
      </c>
      <c r="I66" s="184" t="s">
        <v>1596</v>
      </c>
      <c r="J66" s="184" t="s">
        <v>9839</v>
      </c>
      <c r="K66" s="224"/>
      <c r="L66" s="224"/>
      <c r="M66" s="224"/>
      <c r="N66" s="224"/>
      <c r="O66" s="224"/>
      <c r="P66" s="185"/>
      <c r="Q66" s="225"/>
      <c r="R66" s="182" t="s">
        <v>882</v>
      </c>
      <c r="S66" s="181" t="s">
        <v>12592</v>
      </c>
      <c r="T66" s="181" t="s">
        <v>9838</v>
      </c>
      <c r="U66" s="201"/>
      <c r="V66" s="226">
        <v>188</v>
      </c>
      <c r="X66" s="227">
        <v>0</v>
      </c>
      <c r="AB66" s="228" t="s">
        <v>15892</v>
      </c>
    </row>
    <row r="67" spans="1:28" s="227" customFormat="1" ht="63">
      <c r="A67" s="181" t="s">
        <v>694</v>
      </c>
      <c r="B67" s="182" t="s">
        <v>1098</v>
      </c>
      <c r="C67" s="186" t="s">
        <v>12378</v>
      </c>
      <c r="D67" s="230"/>
      <c r="E67" s="182" t="s">
        <v>860</v>
      </c>
      <c r="F67" s="182" t="s">
        <v>694</v>
      </c>
      <c r="G67" s="182" t="s">
        <v>13177</v>
      </c>
      <c r="H67" s="183">
        <v>0</v>
      </c>
      <c r="I67" s="184" t="s">
        <v>1597</v>
      </c>
      <c r="J67" s="184" t="s">
        <v>11215</v>
      </c>
      <c r="K67" s="224"/>
      <c r="L67" s="224"/>
      <c r="M67" s="224"/>
      <c r="N67" s="224"/>
      <c r="O67" s="224"/>
      <c r="P67" s="185"/>
      <c r="Q67" s="225"/>
      <c r="R67" s="182" t="s">
        <v>12378</v>
      </c>
      <c r="S67" s="181" t="s">
        <v>12626</v>
      </c>
      <c r="T67" s="181" t="s">
        <v>11214</v>
      </c>
      <c r="U67" s="201"/>
      <c r="V67" s="226">
        <v>189</v>
      </c>
      <c r="X67" s="227">
        <v>0</v>
      </c>
      <c r="AB67" s="228" t="s">
        <v>15893</v>
      </c>
    </row>
    <row r="68" spans="1:28" s="227" customFormat="1" ht="100.8">
      <c r="A68" s="181" t="s">
        <v>695</v>
      </c>
      <c r="B68" s="182" t="s">
        <v>1098</v>
      </c>
      <c r="C68" s="186" t="s">
        <v>1197</v>
      </c>
      <c r="D68" s="230"/>
      <c r="E68" s="182" t="s">
        <v>862</v>
      </c>
      <c r="F68" s="182" t="s">
        <v>695</v>
      </c>
      <c r="G68" s="182" t="s">
        <v>13177</v>
      </c>
      <c r="H68" s="183">
        <v>0</v>
      </c>
      <c r="I68" s="184" t="s">
        <v>1598</v>
      </c>
      <c r="J68" s="184" t="s">
        <v>11966</v>
      </c>
      <c r="K68" s="224"/>
      <c r="L68" s="224"/>
      <c r="M68" s="224"/>
      <c r="N68" s="224"/>
      <c r="O68" s="224"/>
      <c r="P68" s="185"/>
      <c r="Q68" s="225"/>
      <c r="R68" s="182" t="s">
        <v>1197</v>
      </c>
      <c r="S68" s="181" t="s">
        <v>12636</v>
      </c>
      <c r="T68" s="181" t="s">
        <v>11965</v>
      </c>
      <c r="U68" s="201"/>
      <c r="V68" s="226">
        <v>191</v>
      </c>
      <c r="X68" s="227">
        <v>0</v>
      </c>
      <c r="AB68" s="228" t="s">
        <v>15894</v>
      </c>
    </row>
    <row r="69" spans="1:28" s="227" customFormat="1" ht="50.4">
      <c r="A69" s="181" t="s">
        <v>696</v>
      </c>
      <c r="B69" s="182" t="s">
        <v>1098</v>
      </c>
      <c r="C69" s="186" t="s">
        <v>2109</v>
      </c>
      <c r="D69" s="230"/>
      <c r="E69" s="182" t="s">
        <v>1077</v>
      </c>
      <c r="F69" s="182" t="s">
        <v>696</v>
      </c>
      <c r="G69" s="182" t="s">
        <v>13177</v>
      </c>
      <c r="H69" s="183">
        <v>0</v>
      </c>
      <c r="I69" s="184" t="s">
        <v>1599</v>
      </c>
      <c r="J69" s="184" t="s">
        <v>1600</v>
      </c>
      <c r="K69" s="224"/>
      <c r="L69" s="224"/>
      <c r="M69" s="224"/>
      <c r="N69" s="224"/>
      <c r="O69" s="224"/>
      <c r="P69" s="185"/>
      <c r="Q69" s="225"/>
      <c r="R69" s="182" t="s">
        <v>2109</v>
      </c>
      <c r="S69" s="181" t="s">
        <v>12516</v>
      </c>
      <c r="T69" s="181" t="s">
        <v>6570</v>
      </c>
      <c r="U69" s="201"/>
      <c r="V69" s="226">
        <v>193</v>
      </c>
      <c r="X69" s="227">
        <v>0</v>
      </c>
      <c r="AB69" s="228" t="s">
        <v>15895</v>
      </c>
    </row>
    <row r="70" spans="1:28" s="227" customFormat="1" ht="75.599999999999994">
      <c r="A70" s="181" t="s">
        <v>697</v>
      </c>
      <c r="B70" s="182" t="s">
        <v>1098</v>
      </c>
      <c r="C70" s="186" t="s">
        <v>2110</v>
      </c>
      <c r="D70" s="230"/>
      <c r="E70" s="182" t="s">
        <v>1077</v>
      </c>
      <c r="F70" s="182" t="s">
        <v>697</v>
      </c>
      <c r="G70" s="182" t="s">
        <v>13177</v>
      </c>
      <c r="H70" s="183">
        <v>0</v>
      </c>
      <c r="I70" s="184" t="s">
        <v>1602</v>
      </c>
      <c r="J70" s="184" t="s">
        <v>1603</v>
      </c>
      <c r="K70" s="224"/>
      <c r="L70" s="224"/>
      <c r="M70" s="224"/>
      <c r="N70" s="224"/>
      <c r="O70" s="224"/>
      <c r="P70" s="185"/>
      <c r="Q70" s="225"/>
      <c r="R70" s="182" t="s">
        <v>2110</v>
      </c>
      <c r="S70" s="181" t="s">
        <v>12516</v>
      </c>
      <c r="T70" s="181" t="s">
        <v>6630</v>
      </c>
      <c r="U70" s="201"/>
      <c r="V70" s="226">
        <v>198</v>
      </c>
      <c r="X70" s="227">
        <v>0</v>
      </c>
      <c r="AB70" s="228" t="s">
        <v>15896</v>
      </c>
    </row>
    <row r="71" spans="1:28" s="227" customFormat="1" ht="138.6">
      <c r="A71" s="181" t="s">
        <v>698</v>
      </c>
      <c r="B71" s="182" t="s">
        <v>1098</v>
      </c>
      <c r="C71" s="186" t="s">
        <v>2209</v>
      </c>
      <c r="D71" s="230"/>
      <c r="E71" s="182" t="s">
        <v>854</v>
      </c>
      <c r="F71" s="182" t="s">
        <v>698</v>
      </c>
      <c r="G71" s="182" t="s">
        <v>13177</v>
      </c>
      <c r="H71" s="183">
        <v>0</v>
      </c>
      <c r="I71" s="184" t="s">
        <v>1604</v>
      </c>
      <c r="J71" s="184" t="s">
        <v>9982</v>
      </c>
      <c r="K71" s="224"/>
      <c r="L71" s="224"/>
      <c r="M71" s="224"/>
      <c r="N71" s="224"/>
      <c r="O71" s="224"/>
      <c r="P71" s="185"/>
      <c r="Q71" s="225"/>
      <c r="R71" s="182" t="s">
        <v>2209</v>
      </c>
      <c r="S71" s="181" t="s">
        <v>12592</v>
      </c>
      <c r="T71" s="181" t="s">
        <v>9980</v>
      </c>
      <c r="U71" s="201"/>
      <c r="V71" s="226">
        <v>199</v>
      </c>
      <c r="X71" s="227">
        <v>0</v>
      </c>
      <c r="AB71" s="228" t="s">
        <v>15897</v>
      </c>
    </row>
    <row r="72" spans="1:28" s="227" customFormat="1" ht="25.2">
      <c r="A72" s="181" t="s">
        <v>699</v>
      </c>
      <c r="B72" s="182" t="s">
        <v>1098</v>
      </c>
      <c r="C72" s="186" t="s">
        <v>15334</v>
      </c>
      <c r="D72" s="230"/>
      <c r="E72" s="182" t="s">
        <v>1067</v>
      </c>
      <c r="F72" s="182" t="s">
        <v>699</v>
      </c>
      <c r="G72" s="182" t="s">
        <v>13177</v>
      </c>
      <c r="H72" s="183">
        <v>0</v>
      </c>
      <c r="I72" s="184" t="s">
        <v>15337</v>
      </c>
      <c r="J72" s="184" t="s">
        <v>3741</v>
      </c>
      <c r="K72" s="224"/>
      <c r="L72" s="224"/>
      <c r="M72" s="224"/>
      <c r="N72" s="224"/>
      <c r="O72" s="224"/>
      <c r="P72" s="185"/>
      <c r="Q72" s="225"/>
      <c r="R72" s="182" t="s">
        <v>15334</v>
      </c>
      <c r="S72" s="181" t="s">
        <v>12445</v>
      </c>
      <c r="T72" s="181" t="s">
        <v>3740</v>
      </c>
      <c r="U72" s="201"/>
      <c r="V72" s="226">
        <v>184</v>
      </c>
      <c r="X72" s="227">
        <v>0</v>
      </c>
      <c r="AB72" s="228" t="s">
        <v>15898</v>
      </c>
    </row>
    <row r="73" spans="1:28" s="227" customFormat="1" ht="75.599999999999994">
      <c r="A73" s="181" t="s">
        <v>700</v>
      </c>
      <c r="B73" s="182" t="s">
        <v>1098</v>
      </c>
      <c r="C73" s="186" t="s">
        <v>2111</v>
      </c>
      <c r="D73" s="230"/>
      <c r="E73" s="182" t="s">
        <v>1069</v>
      </c>
      <c r="F73" s="182" t="s">
        <v>700</v>
      </c>
      <c r="G73" s="182" t="s">
        <v>13177</v>
      </c>
      <c r="H73" s="183">
        <v>0</v>
      </c>
      <c r="I73" s="184" t="s">
        <v>2430</v>
      </c>
      <c r="J73" s="184" t="s">
        <v>13532</v>
      </c>
      <c r="K73" s="224"/>
      <c r="L73" s="224"/>
      <c r="M73" s="224"/>
      <c r="N73" s="224"/>
      <c r="O73" s="224"/>
      <c r="P73" s="185"/>
      <c r="Q73" s="225"/>
      <c r="R73" s="182" t="s">
        <v>2111</v>
      </c>
      <c r="S73" s="181" t="s">
        <v>12450</v>
      </c>
      <c r="T73" s="181" t="s">
        <v>13432</v>
      </c>
      <c r="U73" s="201"/>
      <c r="V73" s="226">
        <v>205</v>
      </c>
      <c r="X73" s="227">
        <v>0</v>
      </c>
      <c r="AB73" s="228" t="s">
        <v>15899</v>
      </c>
    </row>
    <row r="74" spans="1:28" s="227" customFormat="1" ht="75.599999999999994">
      <c r="A74" s="181" t="s">
        <v>701</v>
      </c>
      <c r="B74" s="182" t="s">
        <v>1098</v>
      </c>
      <c r="C74" s="186" t="s">
        <v>883</v>
      </c>
      <c r="D74" s="230"/>
      <c r="E74" s="182" t="s">
        <v>854</v>
      </c>
      <c r="F74" s="182" t="s">
        <v>701</v>
      </c>
      <c r="G74" s="182" t="s">
        <v>13177</v>
      </c>
      <c r="H74" s="183">
        <v>0</v>
      </c>
      <c r="I74" s="184" t="s">
        <v>1606</v>
      </c>
      <c r="J74" s="184" t="s">
        <v>9842</v>
      </c>
      <c r="K74" s="224"/>
      <c r="L74" s="224"/>
      <c r="M74" s="224"/>
      <c r="N74" s="224"/>
      <c r="O74" s="224"/>
      <c r="P74" s="185"/>
      <c r="Q74" s="225"/>
      <c r="R74" s="182" t="s">
        <v>883</v>
      </c>
      <c r="S74" s="181" t="s">
        <v>12592</v>
      </c>
      <c r="T74" s="181" t="s">
        <v>9840</v>
      </c>
      <c r="U74" s="201"/>
      <c r="V74" s="226">
        <v>209</v>
      </c>
      <c r="X74" s="227">
        <v>0</v>
      </c>
      <c r="AB74" s="228" t="s">
        <v>15900</v>
      </c>
    </row>
    <row r="75" spans="1:28" s="227" customFormat="1" ht="75.599999999999994">
      <c r="A75" s="181" t="s">
        <v>702</v>
      </c>
      <c r="B75" s="182" t="s">
        <v>1098</v>
      </c>
      <c r="C75" s="186" t="s">
        <v>1198</v>
      </c>
      <c r="D75" s="230"/>
      <c r="E75" s="182" t="s">
        <v>1074</v>
      </c>
      <c r="F75" s="182" t="s">
        <v>702</v>
      </c>
      <c r="G75" s="182" t="s">
        <v>13177</v>
      </c>
      <c r="H75" s="183">
        <v>0</v>
      </c>
      <c r="I75" s="184" t="s">
        <v>1607</v>
      </c>
      <c r="J75" s="184" t="s">
        <v>5954</v>
      </c>
      <c r="K75" s="224"/>
      <c r="L75" s="224"/>
      <c r="M75" s="224"/>
      <c r="N75" s="224"/>
      <c r="O75" s="224"/>
      <c r="P75" s="185"/>
      <c r="Q75" s="225"/>
      <c r="R75" s="182" t="s">
        <v>1198</v>
      </c>
      <c r="S75" s="181" t="s">
        <v>12503</v>
      </c>
      <c r="T75" s="181" t="s">
        <v>5953</v>
      </c>
      <c r="U75" s="201"/>
      <c r="V75" s="226">
        <v>211</v>
      </c>
      <c r="X75" s="227">
        <v>0</v>
      </c>
      <c r="AB75" s="228" t="s">
        <v>15901</v>
      </c>
    </row>
    <row r="76" spans="1:28" s="227" customFormat="1" ht="37.799999999999997">
      <c r="A76" s="181" t="s">
        <v>703</v>
      </c>
      <c r="B76" s="182" t="s">
        <v>1098</v>
      </c>
      <c r="C76" s="186" t="s">
        <v>12379</v>
      </c>
      <c r="D76" s="230"/>
      <c r="E76" s="182" t="s">
        <v>1067</v>
      </c>
      <c r="F76" s="182" t="s">
        <v>703</v>
      </c>
      <c r="G76" s="182" t="s">
        <v>13177</v>
      </c>
      <c r="H76" s="183">
        <v>0</v>
      </c>
      <c r="I76" s="184" t="s">
        <v>1608</v>
      </c>
      <c r="J76" s="184" t="s">
        <v>1589</v>
      </c>
      <c r="K76" s="224"/>
      <c r="L76" s="224"/>
      <c r="M76" s="224"/>
      <c r="N76" s="224"/>
      <c r="O76" s="224"/>
      <c r="P76" s="185"/>
      <c r="Q76" s="225"/>
      <c r="R76" s="182" t="s">
        <v>12379</v>
      </c>
      <c r="S76" s="181" t="s">
        <v>12445</v>
      </c>
      <c r="T76" s="181" t="s">
        <v>3732</v>
      </c>
      <c r="U76" s="201"/>
      <c r="V76" s="226">
        <v>212</v>
      </c>
      <c r="X76" s="227">
        <v>0</v>
      </c>
      <c r="AB76" s="228" t="s">
        <v>15902</v>
      </c>
    </row>
    <row r="77" spans="1:28" s="227" customFormat="1" ht="63">
      <c r="A77" s="181" t="s">
        <v>704</v>
      </c>
      <c r="B77" s="182" t="s">
        <v>1098</v>
      </c>
      <c r="C77" s="186" t="s">
        <v>2112</v>
      </c>
      <c r="D77" s="230"/>
      <c r="E77" s="182" t="s">
        <v>864</v>
      </c>
      <c r="F77" s="182" t="s">
        <v>704</v>
      </c>
      <c r="G77" s="182" t="s">
        <v>13177</v>
      </c>
      <c r="H77" s="183">
        <v>0</v>
      </c>
      <c r="I77" s="184" t="s">
        <v>1609</v>
      </c>
      <c r="J77" s="184" t="s">
        <v>1610</v>
      </c>
      <c r="K77" s="224"/>
      <c r="L77" s="224"/>
      <c r="M77" s="224"/>
      <c r="N77" s="224"/>
      <c r="O77" s="224"/>
      <c r="P77" s="185"/>
      <c r="Q77" s="225"/>
      <c r="R77" s="182" t="s">
        <v>2112</v>
      </c>
      <c r="S77" s="181" t="s">
        <v>12648</v>
      </c>
      <c r="T77" s="181" t="s">
        <v>15271</v>
      </c>
      <c r="U77" s="201"/>
      <c r="V77" s="226">
        <v>215</v>
      </c>
      <c r="X77" s="227">
        <v>0</v>
      </c>
      <c r="AB77" s="228" t="s">
        <v>15903</v>
      </c>
    </row>
    <row r="78" spans="1:28" s="227" customFormat="1" ht="50.4">
      <c r="A78" s="181" t="s">
        <v>705</v>
      </c>
      <c r="B78" s="182" t="s">
        <v>1098</v>
      </c>
      <c r="C78" s="186" t="s">
        <v>884</v>
      </c>
      <c r="D78" s="230"/>
      <c r="E78" s="182" t="s">
        <v>1066</v>
      </c>
      <c r="F78" s="182" t="s">
        <v>705</v>
      </c>
      <c r="G78" s="182" t="s">
        <v>13177</v>
      </c>
      <c r="H78" s="183">
        <v>0</v>
      </c>
      <c r="I78" s="184" t="s">
        <v>1611</v>
      </c>
      <c r="J78" s="184" t="s">
        <v>1569</v>
      </c>
      <c r="K78" s="224"/>
      <c r="L78" s="224"/>
      <c r="M78" s="224"/>
      <c r="N78" s="224"/>
      <c r="O78" s="224"/>
      <c r="P78" s="185"/>
      <c r="Q78" s="225"/>
      <c r="R78" s="182" t="s">
        <v>884</v>
      </c>
      <c r="S78" s="181" t="s">
        <v>12440</v>
      </c>
      <c r="T78" s="181" t="s">
        <v>3612</v>
      </c>
      <c r="U78" s="201"/>
      <c r="V78" s="226">
        <v>220</v>
      </c>
      <c r="X78" s="227">
        <v>0</v>
      </c>
      <c r="AB78" s="228" t="s">
        <v>15904</v>
      </c>
    </row>
    <row r="79" spans="1:28" s="227" customFormat="1" ht="37.799999999999997">
      <c r="A79" s="181" t="s">
        <v>706</v>
      </c>
      <c r="B79" s="182" t="s">
        <v>1098</v>
      </c>
      <c r="C79" s="186" t="s">
        <v>1132</v>
      </c>
      <c r="D79" s="230"/>
      <c r="E79" s="182" t="s">
        <v>2384</v>
      </c>
      <c r="F79" s="182" t="s">
        <v>706</v>
      </c>
      <c r="G79" s="182" t="s">
        <v>13177</v>
      </c>
      <c r="H79" s="183">
        <v>0</v>
      </c>
      <c r="I79" s="184" t="s">
        <v>1612</v>
      </c>
      <c r="J79" s="184" t="s">
        <v>1613</v>
      </c>
      <c r="K79" s="224"/>
      <c r="L79" s="224"/>
      <c r="M79" s="224"/>
      <c r="N79" s="224"/>
      <c r="O79" s="224"/>
      <c r="P79" s="185"/>
      <c r="Q79" s="225"/>
      <c r="R79" s="182" t="s">
        <v>1132</v>
      </c>
      <c r="S79" s="181" t="s">
        <v>12634</v>
      </c>
      <c r="T79" s="181" t="s">
        <v>11891</v>
      </c>
      <c r="U79" s="201"/>
      <c r="V79" s="226">
        <v>222</v>
      </c>
      <c r="X79" s="227">
        <v>0</v>
      </c>
      <c r="AB79" s="228" t="s">
        <v>15905</v>
      </c>
    </row>
    <row r="80" spans="1:28" s="227" customFormat="1" ht="50.4">
      <c r="A80" s="181" t="s">
        <v>1373</v>
      </c>
      <c r="B80" s="182" t="s">
        <v>1098</v>
      </c>
      <c r="C80" s="186" t="s">
        <v>1372</v>
      </c>
      <c r="D80" s="230"/>
      <c r="E80" s="182" t="s">
        <v>1080</v>
      </c>
      <c r="F80" s="182" t="s">
        <v>1373</v>
      </c>
      <c r="G80" s="182" t="s">
        <v>13177</v>
      </c>
      <c r="H80" s="183">
        <v>0</v>
      </c>
      <c r="I80" s="184" t="s">
        <v>1538</v>
      </c>
      <c r="J80" s="184" t="s">
        <v>12813</v>
      </c>
      <c r="K80" s="224"/>
      <c r="L80" s="224"/>
      <c r="M80" s="224"/>
      <c r="N80" s="224"/>
      <c r="O80" s="224"/>
      <c r="P80" s="185"/>
      <c r="Q80" s="225"/>
      <c r="R80" s="182" t="s">
        <v>1372</v>
      </c>
      <c r="S80" s="181" t="s">
        <v>12524</v>
      </c>
      <c r="T80" s="181" t="s">
        <v>6949</v>
      </c>
      <c r="U80" s="201"/>
      <c r="V80" s="226">
        <v>229</v>
      </c>
      <c r="X80" s="227">
        <v>0</v>
      </c>
      <c r="AB80" s="228" t="s">
        <v>15906</v>
      </c>
    </row>
    <row r="81" spans="1:28" s="227" customFormat="1" ht="50.4">
      <c r="A81" s="181" t="s">
        <v>707</v>
      </c>
      <c r="B81" s="182" t="s">
        <v>1098</v>
      </c>
      <c r="C81" s="186" t="s">
        <v>2395</v>
      </c>
      <c r="D81" s="230"/>
      <c r="E81" s="182" t="s">
        <v>1080</v>
      </c>
      <c r="F81" s="182" t="s">
        <v>707</v>
      </c>
      <c r="G81" s="182" t="s">
        <v>13177</v>
      </c>
      <c r="H81" s="183">
        <v>0</v>
      </c>
      <c r="I81" s="184" t="s">
        <v>1616</v>
      </c>
      <c r="J81" s="184" t="s">
        <v>12820</v>
      </c>
      <c r="K81" s="224"/>
      <c r="L81" s="224"/>
      <c r="M81" s="224"/>
      <c r="N81" s="224"/>
      <c r="O81" s="224"/>
      <c r="P81" s="185"/>
      <c r="Q81" s="225"/>
      <c r="R81" s="182" t="s">
        <v>2395</v>
      </c>
      <c r="S81" s="181" t="s">
        <v>12524</v>
      </c>
      <c r="T81" s="181" t="s">
        <v>6953</v>
      </c>
      <c r="U81" s="201"/>
      <c r="V81" s="226">
        <v>230</v>
      </c>
      <c r="X81" s="227">
        <v>0</v>
      </c>
      <c r="AB81" s="228" t="s">
        <v>15907</v>
      </c>
    </row>
    <row r="82" spans="1:28" s="227" customFormat="1" ht="63">
      <c r="A82" s="181" t="s">
        <v>708</v>
      </c>
      <c r="B82" s="182" t="s">
        <v>1098</v>
      </c>
      <c r="C82" s="186" t="s">
        <v>12380</v>
      </c>
      <c r="D82" s="230"/>
      <c r="E82" s="182" t="s">
        <v>1071</v>
      </c>
      <c r="F82" s="182" t="s">
        <v>708</v>
      </c>
      <c r="G82" s="182" t="s">
        <v>13177</v>
      </c>
      <c r="H82" s="183">
        <v>0</v>
      </c>
      <c r="I82" s="184" t="s">
        <v>1617</v>
      </c>
      <c r="J82" s="184" t="s">
        <v>4621</v>
      </c>
      <c r="K82" s="224"/>
      <c r="L82" s="224"/>
      <c r="M82" s="224"/>
      <c r="N82" s="224"/>
      <c r="O82" s="224"/>
      <c r="P82" s="185"/>
      <c r="Q82" s="225"/>
      <c r="R82" s="182" t="s">
        <v>12380</v>
      </c>
      <c r="S82" s="181" t="s">
        <v>12470</v>
      </c>
      <c r="T82" s="181" t="s">
        <v>4620</v>
      </c>
      <c r="U82" s="201"/>
      <c r="V82" s="226">
        <v>234</v>
      </c>
      <c r="X82" s="227">
        <v>0</v>
      </c>
      <c r="AB82" s="228" t="s">
        <v>15908</v>
      </c>
    </row>
    <row r="83" spans="1:28" s="227" customFormat="1" ht="113.4">
      <c r="A83" s="181" t="s">
        <v>1620</v>
      </c>
      <c r="B83" s="182" t="s">
        <v>1098</v>
      </c>
      <c r="C83" s="186" t="s">
        <v>1619</v>
      </c>
      <c r="D83" s="230"/>
      <c r="E83" s="182" t="s">
        <v>1069</v>
      </c>
      <c r="F83" s="182" t="s">
        <v>1620</v>
      </c>
      <c r="G83" s="182" t="s">
        <v>13177</v>
      </c>
      <c r="H83" s="183">
        <v>0</v>
      </c>
      <c r="I83" s="184" t="s">
        <v>1621</v>
      </c>
      <c r="J83" s="184" t="s">
        <v>13532</v>
      </c>
      <c r="K83" s="224"/>
      <c r="L83" s="224"/>
      <c r="M83" s="224"/>
      <c r="N83" s="224"/>
      <c r="O83" s="224"/>
      <c r="P83" s="185"/>
      <c r="Q83" s="225"/>
      <c r="R83" s="182" t="s">
        <v>1619</v>
      </c>
      <c r="S83" s="181" t="s">
        <v>12450</v>
      </c>
      <c r="T83" s="181" t="s">
        <v>13432</v>
      </c>
      <c r="U83" s="201"/>
      <c r="V83" s="226">
        <v>245</v>
      </c>
      <c r="X83" s="227">
        <v>0</v>
      </c>
      <c r="AB83" s="228" t="s">
        <v>15909</v>
      </c>
    </row>
    <row r="84" spans="1:28" s="227" customFormat="1" ht="88.2">
      <c r="A84" s="181" t="s">
        <v>709</v>
      </c>
      <c r="B84" s="182" t="s">
        <v>1098</v>
      </c>
      <c r="C84" s="186" t="s">
        <v>2114</v>
      </c>
      <c r="D84" s="230"/>
      <c r="E84" s="182" t="s">
        <v>1069</v>
      </c>
      <c r="F84" s="182" t="s">
        <v>709</v>
      </c>
      <c r="G84" s="182" t="s">
        <v>13177</v>
      </c>
      <c r="H84" s="183">
        <v>0</v>
      </c>
      <c r="I84" s="184" t="s">
        <v>1552</v>
      </c>
      <c r="J84" s="184" t="s">
        <v>13532</v>
      </c>
      <c r="K84" s="224"/>
      <c r="L84" s="224"/>
      <c r="M84" s="224"/>
      <c r="N84" s="224"/>
      <c r="O84" s="224"/>
      <c r="P84" s="185"/>
      <c r="Q84" s="225"/>
      <c r="R84" s="182" t="s">
        <v>2114</v>
      </c>
      <c r="S84" s="181" t="s">
        <v>12450</v>
      </c>
      <c r="T84" s="181" t="s">
        <v>13432</v>
      </c>
      <c r="U84" s="201"/>
      <c r="V84" s="226">
        <v>246</v>
      </c>
      <c r="X84" s="227">
        <v>0</v>
      </c>
      <c r="AB84" s="228" t="s">
        <v>15910</v>
      </c>
    </row>
    <row r="85" spans="1:28" s="227" customFormat="1" ht="75.599999999999994">
      <c r="A85" s="181" t="s">
        <v>1357</v>
      </c>
      <c r="B85" s="182" t="s">
        <v>1098</v>
      </c>
      <c r="C85" s="186" t="s">
        <v>2115</v>
      </c>
      <c r="D85" s="230"/>
      <c r="E85" s="182" t="s">
        <v>1069</v>
      </c>
      <c r="F85" s="182" t="s">
        <v>1357</v>
      </c>
      <c r="G85" s="182" t="s">
        <v>13177</v>
      </c>
      <c r="H85" s="183">
        <v>0</v>
      </c>
      <c r="I85" s="184" t="s">
        <v>1625</v>
      </c>
      <c r="J85" s="184" t="s">
        <v>13538</v>
      </c>
      <c r="K85" s="224"/>
      <c r="L85" s="224"/>
      <c r="M85" s="224"/>
      <c r="N85" s="224"/>
      <c r="O85" s="224"/>
      <c r="P85" s="185"/>
      <c r="Q85" s="225"/>
      <c r="R85" s="182" t="s">
        <v>2115</v>
      </c>
      <c r="S85" s="181" t="s">
        <v>12450</v>
      </c>
      <c r="T85" s="181" t="s">
        <v>13438</v>
      </c>
      <c r="U85" s="201"/>
      <c r="V85" s="226">
        <v>253</v>
      </c>
      <c r="X85" s="227">
        <v>0</v>
      </c>
      <c r="AB85" s="228" t="s">
        <v>15911</v>
      </c>
    </row>
    <row r="86" spans="1:28" s="227" customFormat="1" ht="113.4">
      <c r="A86" s="181" t="s">
        <v>710</v>
      </c>
      <c r="B86" s="182" t="s">
        <v>1098</v>
      </c>
      <c r="C86" s="186" t="s">
        <v>885</v>
      </c>
      <c r="D86" s="230"/>
      <c r="E86" s="182" t="s">
        <v>854</v>
      </c>
      <c r="F86" s="182" t="s">
        <v>710</v>
      </c>
      <c r="G86" s="182" t="s">
        <v>13177</v>
      </c>
      <c r="H86" s="183">
        <v>0</v>
      </c>
      <c r="I86" s="184" t="s">
        <v>1626</v>
      </c>
      <c r="J86" s="184" t="s">
        <v>9906</v>
      </c>
      <c r="K86" s="224"/>
      <c r="L86" s="224"/>
      <c r="M86" s="224"/>
      <c r="N86" s="224"/>
      <c r="O86" s="224"/>
      <c r="P86" s="185"/>
      <c r="Q86" s="225"/>
      <c r="R86" s="182" t="s">
        <v>885</v>
      </c>
      <c r="S86" s="181" t="s">
        <v>12592</v>
      </c>
      <c r="T86" s="181" t="s">
        <v>9904</v>
      </c>
      <c r="U86" s="201"/>
      <c r="V86" s="226">
        <v>257</v>
      </c>
      <c r="X86" s="227">
        <v>0</v>
      </c>
      <c r="AB86" s="228" t="s">
        <v>15912</v>
      </c>
    </row>
    <row r="87" spans="1:28" s="227" customFormat="1" ht="75.599999999999994">
      <c r="A87" s="181" t="s">
        <v>711</v>
      </c>
      <c r="B87" s="182" t="s">
        <v>1098</v>
      </c>
      <c r="C87" s="186" t="s">
        <v>886</v>
      </c>
      <c r="D87" s="230"/>
      <c r="E87" s="182" t="s">
        <v>2383</v>
      </c>
      <c r="F87" s="182" t="s">
        <v>711</v>
      </c>
      <c r="G87" s="182" t="s">
        <v>13177</v>
      </c>
      <c r="H87" s="183">
        <v>0</v>
      </c>
      <c r="I87" s="184" t="s">
        <v>1627</v>
      </c>
      <c r="J87" s="184" t="s">
        <v>11458</v>
      </c>
      <c r="K87" s="224"/>
      <c r="L87" s="224"/>
      <c r="M87" s="224"/>
      <c r="N87" s="224"/>
      <c r="O87" s="224"/>
      <c r="P87" s="185"/>
      <c r="Q87" s="225"/>
      <c r="R87" s="182" t="s">
        <v>886</v>
      </c>
      <c r="S87" s="181" t="s">
        <v>12629</v>
      </c>
      <c r="T87" s="181" t="s">
        <v>11457</v>
      </c>
      <c r="U87" s="201"/>
      <c r="V87" s="226">
        <v>258</v>
      </c>
      <c r="X87" s="227">
        <v>0</v>
      </c>
      <c r="AB87" s="228" t="s">
        <v>15913</v>
      </c>
    </row>
    <row r="88" spans="1:28" s="227" customFormat="1" ht="63">
      <c r="A88" s="181" t="s">
        <v>712</v>
      </c>
      <c r="B88" s="182" t="s">
        <v>1098</v>
      </c>
      <c r="C88" s="186" t="s">
        <v>54</v>
      </c>
      <c r="D88" s="230"/>
      <c r="E88" s="182" t="s">
        <v>1077</v>
      </c>
      <c r="F88" s="182" t="s">
        <v>712</v>
      </c>
      <c r="G88" s="182" t="s">
        <v>13177</v>
      </c>
      <c r="H88" s="183">
        <v>0</v>
      </c>
      <c r="I88" s="184" t="s">
        <v>1628</v>
      </c>
      <c r="J88" s="184" t="s">
        <v>2165</v>
      </c>
      <c r="K88" s="224"/>
      <c r="L88" s="224"/>
      <c r="M88" s="224"/>
      <c r="N88" s="224"/>
      <c r="O88" s="224"/>
      <c r="P88" s="185"/>
      <c r="Q88" s="225"/>
      <c r="R88" s="182" t="s">
        <v>54</v>
      </c>
      <c r="S88" s="181" t="s">
        <v>12516</v>
      </c>
      <c r="T88" s="181" t="s">
        <v>6582</v>
      </c>
      <c r="U88" s="201"/>
      <c r="V88" s="226">
        <v>265</v>
      </c>
      <c r="X88" s="227">
        <v>0</v>
      </c>
      <c r="AB88" s="228" t="s">
        <v>15914</v>
      </c>
    </row>
    <row r="89" spans="1:28" s="227" customFormat="1" ht="75.599999999999994">
      <c r="A89" s="181" t="s">
        <v>15294</v>
      </c>
      <c r="B89" s="182" t="s">
        <v>1098</v>
      </c>
      <c r="C89" s="186" t="s">
        <v>15293</v>
      </c>
      <c r="D89" s="230"/>
      <c r="E89" s="182" t="s">
        <v>2383</v>
      </c>
      <c r="F89" s="182" t="s">
        <v>15294</v>
      </c>
      <c r="G89" s="182" t="s">
        <v>13177</v>
      </c>
      <c r="H89" s="183">
        <v>0</v>
      </c>
      <c r="I89" s="184" t="s">
        <v>1665</v>
      </c>
      <c r="J89" s="184" t="s">
        <v>1665</v>
      </c>
      <c r="K89" s="224"/>
      <c r="L89" s="224"/>
      <c r="M89" s="224"/>
      <c r="N89" s="224"/>
      <c r="O89" s="224"/>
      <c r="P89" s="185"/>
      <c r="Q89" s="225"/>
      <c r="R89" s="182" t="s">
        <v>15293</v>
      </c>
      <c r="S89" s="181" t="s">
        <v>12629</v>
      </c>
      <c r="T89" s="181" t="s">
        <v>11459</v>
      </c>
      <c r="U89" s="201"/>
      <c r="V89" s="226">
        <v>268</v>
      </c>
      <c r="X89" s="227">
        <v>0</v>
      </c>
      <c r="AB89" s="228" t="s">
        <v>15915</v>
      </c>
    </row>
    <row r="90" spans="1:28" s="227" customFormat="1" ht="63">
      <c r="A90" s="181" t="s">
        <v>713</v>
      </c>
      <c r="B90" s="182" t="s">
        <v>1098</v>
      </c>
      <c r="C90" s="186" t="s">
        <v>1199</v>
      </c>
      <c r="D90" s="230"/>
      <c r="E90" s="182" t="s">
        <v>1077</v>
      </c>
      <c r="F90" s="182" t="s">
        <v>713</v>
      </c>
      <c r="G90" s="182" t="s">
        <v>13177</v>
      </c>
      <c r="H90" s="183">
        <v>0</v>
      </c>
      <c r="I90" s="184" t="s">
        <v>1629</v>
      </c>
      <c r="J90" s="184" t="s">
        <v>1630</v>
      </c>
      <c r="K90" s="224"/>
      <c r="L90" s="224"/>
      <c r="M90" s="224"/>
      <c r="N90" s="224"/>
      <c r="O90" s="224"/>
      <c r="P90" s="185"/>
      <c r="Q90" s="225"/>
      <c r="R90" s="182" t="s">
        <v>1199</v>
      </c>
      <c r="S90" s="181" t="s">
        <v>12516</v>
      </c>
      <c r="T90" s="181" t="s">
        <v>6572</v>
      </c>
      <c r="U90" s="201"/>
      <c r="V90" s="226">
        <v>278</v>
      </c>
      <c r="X90" s="227">
        <v>0</v>
      </c>
      <c r="AB90" s="228" t="s">
        <v>15916</v>
      </c>
    </row>
    <row r="91" spans="1:28" s="227" customFormat="1" ht="75.599999999999994">
      <c r="A91" s="181" t="s">
        <v>714</v>
      </c>
      <c r="B91" s="182" t="s">
        <v>1098</v>
      </c>
      <c r="C91" s="186" t="s">
        <v>2169</v>
      </c>
      <c r="D91" s="230"/>
      <c r="E91" s="182" t="s">
        <v>1069</v>
      </c>
      <c r="F91" s="182" t="s">
        <v>714</v>
      </c>
      <c r="G91" s="182" t="s">
        <v>13177</v>
      </c>
      <c r="H91" s="183">
        <v>0</v>
      </c>
      <c r="I91" s="184" t="s">
        <v>1625</v>
      </c>
      <c r="J91" s="184" t="s">
        <v>13538</v>
      </c>
      <c r="K91" s="224"/>
      <c r="L91" s="224"/>
      <c r="M91" s="224"/>
      <c r="N91" s="224"/>
      <c r="O91" s="224"/>
      <c r="P91" s="185"/>
      <c r="Q91" s="225"/>
      <c r="R91" s="182" t="s">
        <v>2169</v>
      </c>
      <c r="S91" s="181" t="s">
        <v>12450</v>
      </c>
      <c r="T91" s="181" t="s">
        <v>13438</v>
      </c>
      <c r="U91" s="201"/>
      <c r="V91" s="226">
        <v>94</v>
      </c>
      <c r="X91" s="227">
        <v>0</v>
      </c>
      <c r="AB91" s="228" t="s">
        <v>15917</v>
      </c>
    </row>
    <row r="92" spans="1:28" s="227" customFormat="1" ht="75.599999999999994">
      <c r="A92" s="181" t="s">
        <v>715</v>
      </c>
      <c r="B92" s="182" t="s">
        <v>1098</v>
      </c>
      <c r="C92" s="186" t="s">
        <v>14918</v>
      </c>
      <c r="D92" s="230"/>
      <c r="E92" s="182" t="s">
        <v>1069</v>
      </c>
      <c r="F92" s="182" t="s">
        <v>715</v>
      </c>
      <c r="G92" s="182" t="s">
        <v>13177</v>
      </c>
      <c r="H92" s="183">
        <v>0</v>
      </c>
      <c r="I92" s="184" t="s">
        <v>1621</v>
      </c>
      <c r="J92" s="184" t="s">
        <v>13532</v>
      </c>
      <c r="K92" s="224"/>
      <c r="L92" s="224"/>
      <c r="M92" s="224"/>
      <c r="N92" s="224"/>
      <c r="O92" s="224"/>
      <c r="P92" s="185"/>
      <c r="Q92" s="225"/>
      <c r="R92" s="182" t="s">
        <v>14918</v>
      </c>
      <c r="S92" s="181" t="s">
        <v>12450</v>
      </c>
      <c r="T92" s="181" t="s">
        <v>13432</v>
      </c>
      <c r="U92" s="201"/>
      <c r="V92" s="226">
        <v>239</v>
      </c>
      <c r="X92" s="227">
        <v>0</v>
      </c>
      <c r="AB92" s="228" t="s">
        <v>15918</v>
      </c>
    </row>
    <row r="93" spans="1:28" s="227" customFormat="1" ht="50.4">
      <c r="A93" s="181" t="s">
        <v>716</v>
      </c>
      <c r="B93" s="182" t="s">
        <v>1098</v>
      </c>
      <c r="C93" s="186" t="s">
        <v>2117</v>
      </c>
      <c r="D93" s="230"/>
      <c r="E93" s="182" t="s">
        <v>1077</v>
      </c>
      <c r="F93" s="182" t="s">
        <v>716</v>
      </c>
      <c r="G93" s="182" t="s">
        <v>13177</v>
      </c>
      <c r="H93" s="183">
        <v>0</v>
      </c>
      <c r="I93" s="184" t="s">
        <v>1635</v>
      </c>
      <c r="J93" s="184" t="s">
        <v>1547</v>
      </c>
      <c r="K93" s="224"/>
      <c r="L93" s="224"/>
      <c r="M93" s="224"/>
      <c r="N93" s="224"/>
      <c r="O93" s="224"/>
      <c r="P93" s="185"/>
      <c r="Q93" s="225"/>
      <c r="R93" s="182" t="s">
        <v>2117</v>
      </c>
      <c r="S93" s="181" t="s">
        <v>12516</v>
      </c>
      <c r="T93" s="181" t="s">
        <v>6587</v>
      </c>
      <c r="U93" s="201"/>
      <c r="V93" s="226">
        <v>283</v>
      </c>
      <c r="X93" s="227">
        <v>0</v>
      </c>
      <c r="AB93" s="228" t="s">
        <v>15919</v>
      </c>
    </row>
    <row r="94" spans="1:28" s="227" customFormat="1" ht="88.2">
      <c r="A94" s="181" t="s">
        <v>717</v>
      </c>
      <c r="B94" s="182" t="s">
        <v>1098</v>
      </c>
      <c r="C94" s="186" t="s">
        <v>2150</v>
      </c>
      <c r="D94" s="230"/>
      <c r="E94" s="182" t="s">
        <v>1069</v>
      </c>
      <c r="F94" s="182" t="s">
        <v>717</v>
      </c>
      <c r="G94" s="182" t="s">
        <v>13177</v>
      </c>
      <c r="H94" s="183">
        <v>0</v>
      </c>
      <c r="I94" s="184" t="s">
        <v>1636</v>
      </c>
      <c r="J94" s="184" t="s">
        <v>13529</v>
      </c>
      <c r="K94" s="224"/>
      <c r="L94" s="224"/>
      <c r="M94" s="224"/>
      <c r="N94" s="224"/>
      <c r="O94" s="224"/>
      <c r="P94" s="185"/>
      <c r="Q94" s="225"/>
      <c r="R94" s="182" t="s">
        <v>2150</v>
      </c>
      <c r="S94" s="181" t="s">
        <v>12450</v>
      </c>
      <c r="T94" s="181" t="s">
        <v>13429</v>
      </c>
      <c r="U94" s="201"/>
      <c r="V94" s="226">
        <v>284</v>
      </c>
      <c r="X94" s="227">
        <v>0</v>
      </c>
      <c r="AB94" s="228" t="s">
        <v>15920</v>
      </c>
    </row>
    <row r="95" spans="1:28" s="227" customFormat="1" ht="25.2">
      <c r="A95" s="181" t="s">
        <v>718</v>
      </c>
      <c r="B95" s="182" t="s">
        <v>1098</v>
      </c>
      <c r="C95" s="186" t="s">
        <v>593</v>
      </c>
      <c r="D95" s="230"/>
      <c r="E95" s="182" t="s">
        <v>1080</v>
      </c>
      <c r="F95" s="182" t="s">
        <v>718</v>
      </c>
      <c r="G95" s="182" t="s">
        <v>13177</v>
      </c>
      <c r="H95" s="183">
        <v>0</v>
      </c>
      <c r="I95" s="184" t="s">
        <v>1639</v>
      </c>
      <c r="J95" s="184" t="s">
        <v>12816</v>
      </c>
      <c r="K95" s="224"/>
      <c r="L95" s="224"/>
      <c r="M95" s="224"/>
      <c r="N95" s="224"/>
      <c r="O95" s="224"/>
      <c r="P95" s="185"/>
      <c r="Q95" s="225"/>
      <c r="R95" s="182" t="s">
        <v>593</v>
      </c>
      <c r="S95" s="181" t="s">
        <v>12524</v>
      </c>
      <c r="T95" s="181" t="s">
        <v>6961</v>
      </c>
      <c r="U95" s="201"/>
      <c r="V95" s="226">
        <v>288</v>
      </c>
      <c r="X95" s="227">
        <v>0</v>
      </c>
      <c r="AB95" s="228" t="s">
        <v>15921</v>
      </c>
    </row>
    <row r="96" spans="1:28" s="227" customFormat="1" ht="100.8">
      <c r="A96" s="181" t="s">
        <v>719</v>
      </c>
      <c r="B96" s="182" t="s">
        <v>1098</v>
      </c>
      <c r="C96" s="186" t="s">
        <v>2283</v>
      </c>
      <c r="D96" s="230"/>
      <c r="E96" s="182" t="s">
        <v>1064</v>
      </c>
      <c r="F96" s="182" t="s">
        <v>719</v>
      </c>
      <c r="G96" s="182" t="s">
        <v>13177</v>
      </c>
      <c r="H96" s="183">
        <v>0</v>
      </c>
      <c r="I96" s="184" t="s">
        <v>1641</v>
      </c>
      <c r="J96" s="184" t="s">
        <v>3104</v>
      </c>
      <c r="K96" s="224"/>
      <c r="L96" s="224"/>
      <c r="M96" s="224"/>
      <c r="N96" s="224"/>
      <c r="O96" s="224"/>
      <c r="P96" s="185"/>
      <c r="Q96" s="225"/>
      <c r="R96" s="182" t="s">
        <v>2283</v>
      </c>
      <c r="S96" s="181" t="s">
        <v>12422</v>
      </c>
      <c r="T96" s="181" t="s">
        <v>3103</v>
      </c>
      <c r="U96" s="201"/>
      <c r="V96" s="226">
        <v>293</v>
      </c>
      <c r="X96" s="227">
        <v>0</v>
      </c>
      <c r="AB96" s="228" t="s">
        <v>15922</v>
      </c>
    </row>
    <row r="97" spans="1:28" s="227" customFormat="1" ht="75.599999999999994">
      <c r="A97" s="181" t="s">
        <v>720</v>
      </c>
      <c r="B97" s="182" t="s">
        <v>1098</v>
      </c>
      <c r="C97" s="186" t="s">
        <v>792</v>
      </c>
      <c r="D97" s="230"/>
      <c r="E97" s="182" t="s">
        <v>2384</v>
      </c>
      <c r="F97" s="182" t="s">
        <v>720</v>
      </c>
      <c r="G97" s="182" t="s">
        <v>13177</v>
      </c>
      <c r="H97" s="183">
        <v>0</v>
      </c>
      <c r="I97" s="184" t="s">
        <v>1643</v>
      </c>
      <c r="J97" s="184" t="s">
        <v>1583</v>
      </c>
      <c r="K97" s="224"/>
      <c r="L97" s="224"/>
      <c r="M97" s="224"/>
      <c r="N97" s="224"/>
      <c r="O97" s="224"/>
      <c r="P97" s="185"/>
      <c r="Q97" s="225"/>
      <c r="R97" s="182" t="s">
        <v>792</v>
      </c>
      <c r="S97" s="181" t="s">
        <v>12634</v>
      </c>
      <c r="T97" s="181" t="s">
        <v>11832</v>
      </c>
      <c r="U97" s="201"/>
      <c r="V97" s="226">
        <v>294</v>
      </c>
      <c r="X97" s="227">
        <v>0</v>
      </c>
      <c r="AB97" s="228" t="s">
        <v>15923</v>
      </c>
    </row>
    <row r="98" spans="1:28" s="227" customFormat="1" ht="37.799999999999997">
      <c r="A98" s="181" t="s">
        <v>721</v>
      </c>
      <c r="B98" s="182" t="s">
        <v>1098</v>
      </c>
      <c r="C98" s="186" t="s">
        <v>2285</v>
      </c>
      <c r="D98" s="230"/>
      <c r="E98" s="182" t="s">
        <v>1067</v>
      </c>
      <c r="F98" s="182" t="s">
        <v>721</v>
      </c>
      <c r="G98" s="182" t="s">
        <v>13177</v>
      </c>
      <c r="H98" s="183">
        <v>0</v>
      </c>
      <c r="I98" s="184" t="s">
        <v>1644</v>
      </c>
      <c r="J98" s="184" t="s">
        <v>1517</v>
      </c>
      <c r="K98" s="224"/>
      <c r="L98" s="224"/>
      <c r="M98" s="224"/>
      <c r="N98" s="224"/>
      <c r="O98" s="224"/>
      <c r="P98" s="185"/>
      <c r="Q98" s="225"/>
      <c r="R98" s="182" t="s">
        <v>2285</v>
      </c>
      <c r="S98" s="181" t="s">
        <v>12445</v>
      </c>
      <c r="T98" s="181" t="s">
        <v>3735</v>
      </c>
      <c r="U98" s="201"/>
      <c r="V98" s="226">
        <v>295</v>
      </c>
      <c r="X98" s="227">
        <v>0</v>
      </c>
      <c r="AB98" s="228" t="s">
        <v>15924</v>
      </c>
    </row>
    <row r="99" spans="1:28" s="227" customFormat="1" ht="88.2">
      <c r="A99" s="181" t="s">
        <v>722</v>
      </c>
      <c r="B99" s="182" t="s">
        <v>1098</v>
      </c>
      <c r="C99" s="186" t="s">
        <v>2440</v>
      </c>
      <c r="D99" s="230"/>
      <c r="E99" s="182" t="s">
        <v>1062</v>
      </c>
      <c r="F99" s="182" t="s">
        <v>722</v>
      </c>
      <c r="G99" s="182" t="s">
        <v>13177</v>
      </c>
      <c r="H99" s="183">
        <v>0</v>
      </c>
      <c r="I99" s="184" t="s">
        <v>1645</v>
      </c>
      <c r="J99" s="184" t="s">
        <v>1646</v>
      </c>
      <c r="K99" s="224"/>
      <c r="L99" s="224"/>
      <c r="M99" s="224"/>
      <c r="N99" s="224"/>
      <c r="O99" s="224"/>
      <c r="P99" s="185"/>
      <c r="Q99" s="225"/>
      <c r="R99" s="182" t="s">
        <v>2440</v>
      </c>
      <c r="S99" s="181" t="s">
        <v>12415</v>
      </c>
      <c r="T99" s="181" t="s">
        <v>2773</v>
      </c>
      <c r="U99" s="201"/>
      <c r="V99" s="226">
        <v>297</v>
      </c>
      <c r="X99" s="227">
        <v>0</v>
      </c>
      <c r="AB99" s="228" t="s">
        <v>15925</v>
      </c>
    </row>
    <row r="100" spans="1:28" s="227" customFormat="1" ht="37.799999999999997">
      <c r="A100" s="181" t="s">
        <v>723</v>
      </c>
      <c r="B100" s="182" t="s">
        <v>1098</v>
      </c>
      <c r="C100" s="186" t="s">
        <v>12873</v>
      </c>
      <c r="D100" s="230"/>
      <c r="E100" s="182" t="s">
        <v>1077</v>
      </c>
      <c r="F100" s="182" t="s">
        <v>723</v>
      </c>
      <c r="G100" s="182" t="s">
        <v>13177</v>
      </c>
      <c r="H100" s="183">
        <v>0</v>
      </c>
      <c r="I100" s="184" t="s">
        <v>12886</v>
      </c>
      <c r="J100" s="184" t="s">
        <v>6574</v>
      </c>
      <c r="K100" s="224"/>
      <c r="L100" s="224"/>
      <c r="M100" s="224"/>
      <c r="N100" s="224"/>
      <c r="O100" s="224"/>
      <c r="P100" s="185"/>
      <c r="Q100" s="225"/>
      <c r="R100" s="182" t="s">
        <v>12873</v>
      </c>
      <c r="S100" s="181" t="s">
        <v>12516</v>
      </c>
      <c r="T100" s="181" t="s">
        <v>6573</v>
      </c>
      <c r="U100" s="201"/>
      <c r="V100" s="226">
        <v>301</v>
      </c>
      <c r="X100" s="227">
        <v>0</v>
      </c>
      <c r="AB100" s="228" t="s">
        <v>15926</v>
      </c>
    </row>
    <row r="101" spans="1:28" s="227" customFormat="1" ht="50.4">
      <c r="A101" s="181" t="s">
        <v>724</v>
      </c>
      <c r="B101" s="182" t="s">
        <v>1098</v>
      </c>
      <c r="C101" s="186" t="s">
        <v>2119</v>
      </c>
      <c r="D101" s="230"/>
      <c r="E101" s="182" t="s">
        <v>1077</v>
      </c>
      <c r="F101" s="182" t="s">
        <v>724</v>
      </c>
      <c r="G101" s="182" t="s">
        <v>13177</v>
      </c>
      <c r="H101" s="183">
        <v>0</v>
      </c>
      <c r="I101" s="184" t="s">
        <v>1651</v>
      </c>
      <c r="J101" s="184" t="s">
        <v>1630</v>
      </c>
      <c r="K101" s="224"/>
      <c r="L101" s="224"/>
      <c r="M101" s="224"/>
      <c r="N101" s="224"/>
      <c r="O101" s="224"/>
      <c r="P101" s="185"/>
      <c r="Q101" s="225"/>
      <c r="R101" s="182" t="s">
        <v>2119</v>
      </c>
      <c r="S101" s="181" t="s">
        <v>12516</v>
      </c>
      <c r="T101" s="181" t="s">
        <v>6572</v>
      </c>
      <c r="U101" s="201"/>
      <c r="V101" s="226">
        <v>306</v>
      </c>
      <c r="X101" s="227">
        <v>0</v>
      </c>
      <c r="AB101" s="228" t="s">
        <v>15927</v>
      </c>
    </row>
    <row r="102" spans="1:28" s="227" customFormat="1" ht="113.4">
      <c r="A102" s="181" t="s">
        <v>726</v>
      </c>
      <c r="B102" s="182" t="s">
        <v>1098</v>
      </c>
      <c r="C102" s="186" t="s">
        <v>1291</v>
      </c>
      <c r="D102" s="230"/>
      <c r="E102" s="182" t="s">
        <v>1069</v>
      </c>
      <c r="F102" s="182" t="s">
        <v>726</v>
      </c>
      <c r="G102" s="182" t="s">
        <v>13177</v>
      </c>
      <c r="H102" s="183">
        <v>0</v>
      </c>
      <c r="I102" s="184" t="s">
        <v>1652</v>
      </c>
      <c r="J102" s="184" t="s">
        <v>13533</v>
      </c>
      <c r="K102" s="224"/>
      <c r="L102" s="224"/>
      <c r="M102" s="224"/>
      <c r="N102" s="224"/>
      <c r="O102" s="224"/>
      <c r="P102" s="185"/>
      <c r="Q102" s="225"/>
      <c r="R102" s="182" t="s">
        <v>1291</v>
      </c>
      <c r="S102" s="181" t="s">
        <v>12450</v>
      </c>
      <c r="T102" s="181" t="s">
        <v>13433</v>
      </c>
      <c r="U102" s="201"/>
      <c r="V102" s="226">
        <v>316</v>
      </c>
      <c r="X102" s="227">
        <v>0</v>
      </c>
      <c r="AB102" s="228" t="s">
        <v>15928</v>
      </c>
    </row>
    <row r="103" spans="1:28" s="227" customFormat="1" ht="88.2">
      <c r="A103" s="181" t="s">
        <v>727</v>
      </c>
      <c r="B103" s="182" t="s">
        <v>1098</v>
      </c>
      <c r="C103" s="186" t="s">
        <v>2448</v>
      </c>
      <c r="D103" s="230"/>
      <c r="E103" s="182" t="s">
        <v>1069</v>
      </c>
      <c r="F103" s="182" t="s">
        <v>727</v>
      </c>
      <c r="G103" s="182" t="s">
        <v>13177</v>
      </c>
      <c r="H103" s="183">
        <v>0</v>
      </c>
      <c r="I103" s="184" t="s">
        <v>1655</v>
      </c>
      <c r="J103" s="184" t="s">
        <v>13530</v>
      </c>
      <c r="K103" s="224"/>
      <c r="L103" s="224"/>
      <c r="M103" s="224"/>
      <c r="N103" s="224"/>
      <c r="O103" s="224"/>
      <c r="P103" s="185"/>
      <c r="Q103" s="225"/>
      <c r="R103" s="182" t="s">
        <v>2448</v>
      </c>
      <c r="S103" s="181" t="s">
        <v>12450</v>
      </c>
      <c r="T103" s="181" t="s">
        <v>13430</v>
      </c>
      <c r="U103" s="201"/>
      <c r="V103" s="226">
        <v>92</v>
      </c>
      <c r="X103" s="227">
        <v>0</v>
      </c>
      <c r="AB103" s="228" t="s">
        <v>15929</v>
      </c>
    </row>
    <row r="104" spans="1:28" s="227" customFormat="1" ht="37.799999999999997">
      <c r="A104" s="181" t="s">
        <v>2161</v>
      </c>
      <c r="B104" s="182" t="s">
        <v>1098</v>
      </c>
      <c r="C104" s="186" t="s">
        <v>2160</v>
      </c>
      <c r="D104" s="230"/>
      <c r="E104" s="182" t="s">
        <v>1086</v>
      </c>
      <c r="F104" s="182" t="s">
        <v>2161</v>
      </c>
      <c r="G104" s="182" t="s">
        <v>13177</v>
      </c>
      <c r="H104" s="183">
        <v>0</v>
      </c>
      <c r="I104" s="184" t="s">
        <v>2264</v>
      </c>
      <c r="J104" s="184" t="s">
        <v>2162</v>
      </c>
      <c r="K104" s="224"/>
      <c r="L104" s="224"/>
      <c r="M104" s="224"/>
      <c r="N104" s="224"/>
      <c r="O104" s="224"/>
      <c r="P104" s="185"/>
      <c r="Q104" s="225"/>
      <c r="R104" s="182" t="s">
        <v>2160</v>
      </c>
      <c r="S104" s="181" t="s">
        <v>12572</v>
      </c>
      <c r="T104" s="181" t="s">
        <v>8938</v>
      </c>
      <c r="U104" s="201"/>
      <c r="V104" s="226">
        <v>187</v>
      </c>
      <c r="X104" s="227">
        <v>0</v>
      </c>
      <c r="AB104" s="228" t="s">
        <v>15930</v>
      </c>
    </row>
    <row r="105" spans="1:28" s="227" customFormat="1" ht="25.2">
      <c r="A105" s="181" t="s">
        <v>2270</v>
      </c>
      <c r="B105" s="182" t="s">
        <v>1098</v>
      </c>
      <c r="C105" s="186" t="s">
        <v>2269</v>
      </c>
      <c r="D105" s="230"/>
      <c r="E105" s="182" t="s">
        <v>13409</v>
      </c>
      <c r="F105" s="182" t="s">
        <v>2270</v>
      </c>
      <c r="G105" s="182" t="s">
        <v>13177</v>
      </c>
      <c r="H105" s="183">
        <v>0</v>
      </c>
      <c r="I105" s="184" t="s">
        <v>2271</v>
      </c>
      <c r="J105" s="184" t="s">
        <v>4102</v>
      </c>
      <c r="K105" s="224"/>
      <c r="L105" s="224"/>
      <c r="M105" s="224"/>
      <c r="N105" s="224"/>
      <c r="O105" s="224"/>
      <c r="P105" s="185"/>
      <c r="Q105" s="225"/>
      <c r="R105" s="182" t="s">
        <v>2269</v>
      </c>
      <c r="S105" s="181" t="s">
        <v>12458</v>
      </c>
      <c r="T105" s="181" t="s">
        <v>4101</v>
      </c>
      <c r="U105" s="201"/>
      <c r="V105" s="226">
        <v>224</v>
      </c>
      <c r="X105" s="227">
        <v>0</v>
      </c>
      <c r="AB105" s="228" t="s">
        <v>15931</v>
      </c>
    </row>
    <row r="106" spans="1:28" s="227" customFormat="1" ht="63">
      <c r="A106" s="181" t="s">
        <v>658</v>
      </c>
      <c r="B106" s="182" t="s">
        <v>1098</v>
      </c>
      <c r="C106" s="186" t="s">
        <v>657</v>
      </c>
      <c r="D106" s="230"/>
      <c r="E106" s="182" t="s">
        <v>1069</v>
      </c>
      <c r="F106" s="182" t="s">
        <v>658</v>
      </c>
      <c r="G106" s="182" t="s">
        <v>13177</v>
      </c>
      <c r="H106" s="183">
        <v>0</v>
      </c>
      <c r="I106" s="184" t="s">
        <v>1657</v>
      </c>
      <c r="J106" s="184" t="s">
        <v>13536</v>
      </c>
      <c r="K106" s="224"/>
      <c r="L106" s="224"/>
      <c r="M106" s="224"/>
      <c r="N106" s="224"/>
      <c r="O106" s="224"/>
      <c r="P106" s="185"/>
      <c r="Q106" s="225"/>
      <c r="R106" s="182" t="s">
        <v>657</v>
      </c>
      <c r="S106" s="181" t="s">
        <v>12450</v>
      </c>
      <c r="T106" s="181" t="s">
        <v>13436</v>
      </c>
      <c r="U106" s="201"/>
      <c r="V106" s="226">
        <v>96</v>
      </c>
      <c r="X106" s="227">
        <v>0</v>
      </c>
      <c r="AB106" s="228" t="s">
        <v>15932</v>
      </c>
    </row>
    <row r="107" spans="1:28" s="227" customFormat="1" ht="63">
      <c r="A107" s="181" t="s">
        <v>139</v>
      </c>
      <c r="B107" s="182" t="s">
        <v>1098</v>
      </c>
      <c r="C107" s="186" t="s">
        <v>138</v>
      </c>
      <c r="D107" s="230"/>
      <c r="E107" s="182" t="s">
        <v>859</v>
      </c>
      <c r="F107" s="182" t="s">
        <v>139</v>
      </c>
      <c r="G107" s="182" t="s">
        <v>13177</v>
      </c>
      <c r="H107" s="183">
        <v>0</v>
      </c>
      <c r="I107" s="184" t="s">
        <v>12354</v>
      </c>
      <c r="J107" s="184" t="s">
        <v>11002</v>
      </c>
      <c r="K107" s="224"/>
      <c r="L107" s="224"/>
      <c r="M107" s="224"/>
      <c r="N107" s="224"/>
      <c r="O107" s="224"/>
      <c r="P107" s="185"/>
      <c r="Q107" s="225"/>
      <c r="R107" s="182" t="s">
        <v>138</v>
      </c>
      <c r="S107" s="181" t="s">
        <v>12619</v>
      </c>
      <c r="T107" s="181" t="s">
        <v>11001</v>
      </c>
      <c r="U107" s="201"/>
      <c r="V107" s="226">
        <v>292</v>
      </c>
      <c r="X107" s="227">
        <v>0</v>
      </c>
      <c r="AB107" s="228" t="s">
        <v>15933</v>
      </c>
    </row>
    <row r="108" spans="1:28" s="227" customFormat="1" ht="63">
      <c r="A108" s="181" t="s">
        <v>15934</v>
      </c>
      <c r="B108" s="182" t="s">
        <v>1098</v>
      </c>
      <c r="C108" s="186" t="s">
        <v>15935</v>
      </c>
      <c r="D108" s="230"/>
      <c r="E108" s="182" t="s">
        <v>2384</v>
      </c>
      <c r="F108" s="182" t="s">
        <v>15934</v>
      </c>
      <c r="G108" s="182" t="s">
        <v>13177</v>
      </c>
      <c r="H108" s="183">
        <v>0</v>
      </c>
      <c r="I108" s="184" t="s">
        <v>1506</v>
      </c>
      <c r="J108" s="184" t="s">
        <v>1507</v>
      </c>
      <c r="K108" s="224"/>
      <c r="L108" s="224"/>
      <c r="M108" s="224"/>
      <c r="N108" s="224"/>
      <c r="O108" s="224"/>
      <c r="P108" s="185"/>
      <c r="Q108" s="225"/>
      <c r="R108" s="182" t="s">
        <v>15935</v>
      </c>
      <c r="S108" s="181" t="s">
        <v>12634</v>
      </c>
      <c r="T108" s="181" t="s">
        <v>11833</v>
      </c>
      <c r="U108" s="201"/>
      <c r="V108" s="226">
        <v>87</v>
      </c>
      <c r="X108" s="227">
        <v>0</v>
      </c>
      <c r="AB108" s="228" t="s">
        <v>15936</v>
      </c>
    </row>
    <row r="109" spans="1:28" s="227" customFormat="1" ht="63">
      <c r="A109" s="181" t="s">
        <v>1356</v>
      </c>
      <c r="B109" s="182" t="s">
        <v>1098</v>
      </c>
      <c r="C109" s="186" t="s">
        <v>2124</v>
      </c>
      <c r="D109" s="230"/>
      <c r="E109" s="182" t="s">
        <v>1075</v>
      </c>
      <c r="F109" s="182" t="s">
        <v>1356</v>
      </c>
      <c r="G109" s="182" t="s">
        <v>13177</v>
      </c>
      <c r="H109" s="183">
        <v>0</v>
      </c>
      <c r="I109" s="184" t="s">
        <v>1659</v>
      </c>
      <c r="J109" s="184" t="s">
        <v>15382</v>
      </c>
      <c r="K109" s="224"/>
      <c r="L109" s="224"/>
      <c r="M109" s="224"/>
      <c r="N109" s="224"/>
      <c r="O109" s="224"/>
      <c r="P109" s="185"/>
      <c r="Q109" s="225"/>
      <c r="R109" s="182" t="s">
        <v>2124</v>
      </c>
      <c r="S109" s="181" t="s">
        <v>12507</v>
      </c>
      <c r="T109" s="181" t="s">
        <v>6120</v>
      </c>
      <c r="U109" s="201"/>
      <c r="V109" s="226">
        <v>185</v>
      </c>
      <c r="X109" s="227">
        <v>0</v>
      </c>
      <c r="AB109" s="228" t="s">
        <v>15937</v>
      </c>
    </row>
    <row r="110" spans="1:28" s="227" customFormat="1" ht="63">
      <c r="A110" s="181" t="s">
        <v>1354</v>
      </c>
      <c r="B110" s="182" t="s">
        <v>1098</v>
      </c>
      <c r="C110" s="186" t="s">
        <v>12653</v>
      </c>
      <c r="D110" s="230"/>
      <c r="E110" s="182" t="s">
        <v>853</v>
      </c>
      <c r="F110" s="182" t="s">
        <v>1354</v>
      </c>
      <c r="G110" s="182" t="s">
        <v>13177</v>
      </c>
      <c r="H110" s="183">
        <v>0</v>
      </c>
      <c r="I110" s="184" t="s">
        <v>1661</v>
      </c>
      <c r="J110" s="184" t="s">
        <v>9441</v>
      </c>
      <c r="K110" s="224"/>
      <c r="L110" s="224"/>
      <c r="M110" s="224"/>
      <c r="N110" s="224"/>
      <c r="O110" s="224"/>
      <c r="P110" s="185"/>
      <c r="Q110" s="225"/>
      <c r="R110" s="182" t="s">
        <v>12653</v>
      </c>
      <c r="S110" s="181" t="s">
        <v>12580</v>
      </c>
      <c r="T110" s="181" t="s">
        <v>13477</v>
      </c>
      <c r="U110" s="201"/>
      <c r="V110" s="226">
        <v>139</v>
      </c>
      <c r="X110" s="227">
        <v>0</v>
      </c>
      <c r="AB110" s="228" t="s">
        <v>15938</v>
      </c>
    </row>
    <row r="111" spans="1:28" s="227" customFormat="1" ht="75.599999999999994">
      <c r="A111" s="181" t="s">
        <v>1352</v>
      </c>
      <c r="B111" s="182" t="s">
        <v>1098</v>
      </c>
      <c r="C111" s="186" t="s">
        <v>1351</v>
      </c>
      <c r="D111" s="230"/>
      <c r="E111" s="182" t="s">
        <v>866</v>
      </c>
      <c r="F111" s="182" t="s">
        <v>1352</v>
      </c>
      <c r="G111" s="182" t="s">
        <v>13177</v>
      </c>
      <c r="H111" s="183">
        <v>0</v>
      </c>
      <c r="I111" s="184" t="s">
        <v>1662</v>
      </c>
      <c r="J111" s="184" t="s">
        <v>1663</v>
      </c>
      <c r="K111" s="224"/>
      <c r="L111" s="224"/>
      <c r="M111" s="224"/>
      <c r="N111" s="224"/>
      <c r="O111" s="224"/>
      <c r="P111" s="185"/>
      <c r="Q111" s="225"/>
      <c r="R111" s="182" t="s">
        <v>1351</v>
      </c>
      <c r="S111" s="181" t="s">
        <v>12650</v>
      </c>
      <c r="T111" s="181" t="s">
        <v>12322</v>
      </c>
      <c r="U111" s="201"/>
      <c r="V111" s="226">
        <v>82</v>
      </c>
      <c r="X111" s="227">
        <v>0</v>
      </c>
      <c r="AB111" s="228" t="s">
        <v>15939</v>
      </c>
    </row>
    <row r="112" spans="1:28" s="227" customFormat="1" ht="63">
      <c r="A112" s="181" t="s">
        <v>1359</v>
      </c>
      <c r="B112" s="182" t="s">
        <v>1098</v>
      </c>
      <c r="C112" s="186" t="s">
        <v>1358</v>
      </c>
      <c r="D112" s="230"/>
      <c r="E112" s="182" t="s">
        <v>2383</v>
      </c>
      <c r="F112" s="182" t="s">
        <v>1359</v>
      </c>
      <c r="G112" s="182" t="s">
        <v>13177</v>
      </c>
      <c r="H112" s="183">
        <v>0</v>
      </c>
      <c r="I112" s="184" t="s">
        <v>1664</v>
      </c>
      <c r="J112" s="184" t="s">
        <v>1665</v>
      </c>
      <c r="K112" s="224"/>
      <c r="L112" s="224"/>
      <c r="M112" s="224"/>
      <c r="N112" s="224"/>
      <c r="O112" s="224"/>
      <c r="P112" s="185"/>
      <c r="Q112" s="225"/>
      <c r="R112" s="182" t="s">
        <v>1358</v>
      </c>
      <c r="S112" s="181" t="s">
        <v>12629</v>
      </c>
      <c r="T112" s="181" t="s">
        <v>11459</v>
      </c>
      <c r="U112" s="201"/>
      <c r="V112" s="226">
        <v>255</v>
      </c>
      <c r="X112" s="227">
        <v>0</v>
      </c>
      <c r="AB112" s="228" t="s">
        <v>15940</v>
      </c>
    </row>
    <row r="113" spans="1:28" s="227" customFormat="1" ht="75.599999999999994">
      <c r="A113" s="181" t="s">
        <v>13706</v>
      </c>
      <c r="B113" s="182" t="s">
        <v>1098</v>
      </c>
      <c r="C113" s="186" t="s">
        <v>13705</v>
      </c>
      <c r="D113" s="230"/>
      <c r="E113" s="182" t="s">
        <v>1069</v>
      </c>
      <c r="F113" s="182" t="s">
        <v>13706</v>
      </c>
      <c r="G113" s="182" t="s">
        <v>13177</v>
      </c>
      <c r="H113" s="183">
        <v>0</v>
      </c>
      <c r="I113" s="184" t="s">
        <v>1621</v>
      </c>
      <c r="J113" s="184" t="s">
        <v>13532</v>
      </c>
      <c r="K113" s="224"/>
      <c r="L113" s="224"/>
      <c r="M113" s="224"/>
      <c r="N113" s="224"/>
      <c r="O113" s="224"/>
      <c r="P113" s="185"/>
      <c r="Q113" s="225"/>
      <c r="R113" s="182" t="s">
        <v>13705</v>
      </c>
      <c r="S113" s="181" t="s">
        <v>12450</v>
      </c>
      <c r="T113" s="181" t="s">
        <v>13432</v>
      </c>
      <c r="U113" s="201"/>
      <c r="V113" s="226">
        <v>242</v>
      </c>
      <c r="X113" s="227">
        <v>0</v>
      </c>
      <c r="AB113" s="228" t="s">
        <v>15941</v>
      </c>
    </row>
    <row r="114" spans="1:28" s="227" customFormat="1" ht="88.2">
      <c r="A114" s="181" t="s">
        <v>14942</v>
      </c>
      <c r="B114" s="182" t="s">
        <v>1098</v>
      </c>
      <c r="C114" s="186" t="s">
        <v>14941</v>
      </c>
      <c r="D114" s="230"/>
      <c r="E114" s="182" t="s">
        <v>1069</v>
      </c>
      <c r="F114" s="182" t="s">
        <v>14942</v>
      </c>
      <c r="G114" s="182" t="s">
        <v>13177</v>
      </c>
      <c r="H114" s="183">
        <v>0</v>
      </c>
      <c r="I114" s="184" t="s">
        <v>14983</v>
      </c>
      <c r="J114" s="184" t="s">
        <v>13536</v>
      </c>
      <c r="K114" s="224"/>
      <c r="L114" s="224"/>
      <c r="M114" s="224"/>
      <c r="N114" s="224"/>
      <c r="O114" s="224"/>
      <c r="P114" s="185"/>
      <c r="Q114" s="225"/>
      <c r="R114" s="182" t="s">
        <v>14941</v>
      </c>
      <c r="S114" s="181" t="s">
        <v>12450</v>
      </c>
      <c r="T114" s="181" t="s">
        <v>13436</v>
      </c>
      <c r="U114" s="201"/>
      <c r="V114" s="226">
        <v>249</v>
      </c>
      <c r="X114" s="227">
        <v>0</v>
      </c>
      <c r="AB114" s="228" t="s">
        <v>15942</v>
      </c>
    </row>
    <row r="115" spans="1:28" s="227" customFormat="1" ht="63">
      <c r="A115" s="181" t="s">
        <v>1667</v>
      </c>
      <c r="B115" s="182" t="s">
        <v>1098</v>
      </c>
      <c r="C115" s="186" t="s">
        <v>1666</v>
      </c>
      <c r="D115" s="230"/>
      <c r="E115" s="182" t="s">
        <v>1061</v>
      </c>
      <c r="F115" s="182" t="s">
        <v>1667</v>
      </c>
      <c r="G115" s="182" t="s">
        <v>13177</v>
      </c>
      <c r="H115" s="183">
        <v>0</v>
      </c>
      <c r="I115" s="184" t="s">
        <v>1668</v>
      </c>
      <c r="J115" s="184" t="s">
        <v>2524</v>
      </c>
      <c r="K115" s="224"/>
      <c r="L115" s="224"/>
      <c r="M115" s="224"/>
      <c r="N115" s="224"/>
      <c r="O115" s="224"/>
      <c r="P115" s="185"/>
      <c r="Q115" s="225"/>
      <c r="R115" s="182" t="s">
        <v>1666</v>
      </c>
      <c r="S115" s="181" t="s">
        <v>12403</v>
      </c>
      <c r="T115" s="181" t="s">
        <v>2523</v>
      </c>
      <c r="U115" s="201"/>
      <c r="V115" s="226">
        <v>16</v>
      </c>
      <c r="X115" s="227">
        <v>0</v>
      </c>
      <c r="AB115" s="228" t="s">
        <v>15943</v>
      </c>
    </row>
    <row r="116" spans="1:28" s="227" customFormat="1" ht="50.4">
      <c r="A116" s="181" t="s">
        <v>1670</v>
      </c>
      <c r="B116" s="182" t="s">
        <v>1098</v>
      </c>
      <c r="C116" s="186" t="s">
        <v>1669</v>
      </c>
      <c r="D116" s="230"/>
      <c r="E116" s="182" t="s">
        <v>1061</v>
      </c>
      <c r="F116" s="182" t="s">
        <v>1670</v>
      </c>
      <c r="G116" s="182" t="s">
        <v>13177</v>
      </c>
      <c r="H116" s="183">
        <v>0</v>
      </c>
      <c r="I116" s="184" t="s">
        <v>1668</v>
      </c>
      <c r="J116" s="184" t="s">
        <v>2524</v>
      </c>
      <c r="K116" s="224"/>
      <c r="L116" s="224"/>
      <c r="M116" s="224"/>
      <c r="N116" s="224"/>
      <c r="O116" s="224"/>
      <c r="P116" s="185"/>
      <c r="Q116" s="225"/>
      <c r="R116" s="182" t="s">
        <v>1669</v>
      </c>
      <c r="S116" s="181" t="s">
        <v>12403</v>
      </c>
      <c r="T116" s="181" t="s">
        <v>2523</v>
      </c>
      <c r="U116" s="201"/>
      <c r="V116" s="226">
        <v>80</v>
      </c>
      <c r="X116" s="227">
        <v>0</v>
      </c>
      <c r="AB116" s="228" t="s">
        <v>15944</v>
      </c>
    </row>
    <row r="117" spans="1:28" s="227" customFormat="1" ht="63">
      <c r="A117" s="181" t="s">
        <v>13703</v>
      </c>
      <c r="B117" s="182" t="s">
        <v>1098</v>
      </c>
      <c r="C117" s="186" t="s">
        <v>13702</v>
      </c>
      <c r="D117" s="230"/>
      <c r="E117" s="182" t="s">
        <v>1061</v>
      </c>
      <c r="F117" s="182" t="s">
        <v>13703</v>
      </c>
      <c r="G117" s="182" t="s">
        <v>13177</v>
      </c>
      <c r="H117" s="183">
        <v>0</v>
      </c>
      <c r="I117" s="184" t="s">
        <v>1668</v>
      </c>
      <c r="J117" s="184" t="s">
        <v>2524</v>
      </c>
      <c r="K117" s="224"/>
      <c r="L117" s="224"/>
      <c r="M117" s="224"/>
      <c r="N117" s="224"/>
      <c r="O117" s="224"/>
      <c r="P117" s="185"/>
      <c r="Q117" s="225"/>
      <c r="R117" s="182" t="s">
        <v>13702</v>
      </c>
      <c r="S117" s="181" t="s">
        <v>12403</v>
      </c>
      <c r="T117" s="181" t="s">
        <v>2523</v>
      </c>
      <c r="U117" s="201"/>
      <c r="V117" s="226">
        <v>117</v>
      </c>
      <c r="X117" s="227">
        <v>0</v>
      </c>
      <c r="AB117" s="228" t="s">
        <v>15945</v>
      </c>
    </row>
    <row r="118" spans="1:28" s="227" customFormat="1" ht="50.4">
      <c r="A118" s="181" t="s">
        <v>1672</v>
      </c>
      <c r="B118" s="182" t="s">
        <v>1098</v>
      </c>
      <c r="C118" s="186" t="s">
        <v>1671</v>
      </c>
      <c r="D118" s="230"/>
      <c r="E118" s="182" t="s">
        <v>1061</v>
      </c>
      <c r="F118" s="182" t="s">
        <v>1672</v>
      </c>
      <c r="G118" s="182" t="s">
        <v>13177</v>
      </c>
      <c r="H118" s="183">
        <v>0</v>
      </c>
      <c r="I118" s="184" t="s">
        <v>1668</v>
      </c>
      <c r="J118" s="184" t="s">
        <v>2524</v>
      </c>
      <c r="K118" s="224"/>
      <c r="L118" s="224"/>
      <c r="M118" s="224"/>
      <c r="N118" s="224"/>
      <c r="O118" s="224"/>
      <c r="P118" s="185"/>
      <c r="Q118" s="225"/>
      <c r="R118" s="182" t="s">
        <v>1671</v>
      </c>
      <c r="S118" s="181" t="s">
        <v>12403</v>
      </c>
      <c r="T118" s="181" t="s">
        <v>2523</v>
      </c>
      <c r="U118" s="201"/>
      <c r="V118" s="226">
        <v>134</v>
      </c>
      <c r="X118" s="227">
        <v>0</v>
      </c>
      <c r="AB118" s="228" t="s">
        <v>15946</v>
      </c>
    </row>
    <row r="119" spans="1:28" s="227" customFormat="1" ht="37.799999999999997">
      <c r="A119" s="181" t="s">
        <v>1674</v>
      </c>
      <c r="B119" s="182" t="s">
        <v>1098</v>
      </c>
      <c r="C119" s="186" t="s">
        <v>1673</v>
      </c>
      <c r="D119" s="230"/>
      <c r="E119" s="182" t="s">
        <v>856</v>
      </c>
      <c r="F119" s="182" t="s">
        <v>1674</v>
      </c>
      <c r="G119" s="182" t="s">
        <v>13177</v>
      </c>
      <c r="H119" s="183">
        <v>0</v>
      </c>
      <c r="I119" s="184" t="s">
        <v>1675</v>
      </c>
      <c r="J119" s="184" t="s">
        <v>1675</v>
      </c>
      <c r="K119" s="224"/>
      <c r="L119" s="224"/>
      <c r="M119" s="224"/>
      <c r="N119" s="224"/>
      <c r="O119" s="224"/>
      <c r="P119" s="185"/>
      <c r="Q119" s="225"/>
      <c r="R119" s="182" t="s">
        <v>1673</v>
      </c>
      <c r="S119" s="181" t="s">
        <v>12597</v>
      </c>
      <c r="T119" s="181" t="s">
        <v>10160</v>
      </c>
      <c r="U119" s="201"/>
      <c r="V119" s="226">
        <v>263</v>
      </c>
      <c r="X119" s="227">
        <v>0</v>
      </c>
      <c r="AB119" s="228" t="s">
        <v>15947</v>
      </c>
    </row>
    <row r="120" spans="1:28" s="227" customFormat="1" ht="25.2">
      <c r="A120" s="181" t="s">
        <v>1676</v>
      </c>
      <c r="B120" s="182" t="s">
        <v>1098</v>
      </c>
      <c r="C120" s="186" t="s">
        <v>2168</v>
      </c>
      <c r="D120" s="230"/>
      <c r="E120" s="182" t="s">
        <v>1076</v>
      </c>
      <c r="F120" s="182" t="s">
        <v>1676</v>
      </c>
      <c r="G120" s="182" t="s">
        <v>13177</v>
      </c>
      <c r="H120" s="183">
        <v>0</v>
      </c>
      <c r="I120" s="184" t="s">
        <v>1677</v>
      </c>
      <c r="J120" s="184" t="s">
        <v>6417</v>
      </c>
      <c r="K120" s="224"/>
      <c r="L120" s="224"/>
      <c r="M120" s="224"/>
      <c r="N120" s="224"/>
      <c r="O120" s="224"/>
      <c r="P120" s="185"/>
      <c r="Q120" s="225"/>
      <c r="R120" s="182" t="s">
        <v>2168</v>
      </c>
      <c r="S120" s="181" t="s">
        <v>12512</v>
      </c>
      <c r="T120" s="181" t="s">
        <v>6416</v>
      </c>
      <c r="U120" s="201"/>
      <c r="V120" s="226">
        <v>269</v>
      </c>
      <c r="X120" s="227">
        <v>0</v>
      </c>
      <c r="AB120" s="228" t="s">
        <v>15948</v>
      </c>
    </row>
    <row r="121" spans="1:28" s="227" customFormat="1" ht="50.4">
      <c r="A121" s="181" t="s">
        <v>2268</v>
      </c>
      <c r="B121" s="182" t="s">
        <v>1098</v>
      </c>
      <c r="C121" s="186" t="s">
        <v>13704</v>
      </c>
      <c r="D121" s="230"/>
      <c r="E121" s="182" t="s">
        <v>1085</v>
      </c>
      <c r="F121" s="182" t="s">
        <v>2268</v>
      </c>
      <c r="G121" s="182" t="s">
        <v>13177</v>
      </c>
      <c r="H121" s="183">
        <v>0</v>
      </c>
      <c r="I121" s="184" t="s">
        <v>2301</v>
      </c>
      <c r="J121" s="184" t="s">
        <v>8844</v>
      </c>
      <c r="K121" s="224"/>
      <c r="L121" s="224"/>
      <c r="M121" s="224"/>
      <c r="N121" s="224"/>
      <c r="O121" s="224"/>
      <c r="P121" s="185"/>
      <c r="Q121" s="225"/>
      <c r="R121" s="182" t="s">
        <v>13704</v>
      </c>
      <c r="S121" s="181" t="s">
        <v>12568</v>
      </c>
      <c r="T121" s="181" t="s">
        <v>8843</v>
      </c>
      <c r="U121" s="201"/>
      <c r="V121" s="226">
        <v>219</v>
      </c>
      <c r="X121" s="227">
        <v>0</v>
      </c>
      <c r="AB121" s="228" t="s">
        <v>15949</v>
      </c>
    </row>
    <row r="122" spans="1:28" s="227" customFormat="1" ht="50.4">
      <c r="A122" s="181" t="s">
        <v>13701</v>
      </c>
      <c r="B122" s="182" t="s">
        <v>1098</v>
      </c>
      <c r="C122" s="186" t="s">
        <v>13700</v>
      </c>
      <c r="D122" s="230"/>
      <c r="E122" s="182" t="s">
        <v>1061</v>
      </c>
      <c r="F122" s="182" t="s">
        <v>13701</v>
      </c>
      <c r="G122" s="182" t="s">
        <v>13177</v>
      </c>
      <c r="H122" s="183">
        <v>0</v>
      </c>
      <c r="I122" s="184" t="s">
        <v>13735</v>
      </c>
      <c r="J122" s="184" t="s">
        <v>2522</v>
      </c>
      <c r="K122" s="224"/>
      <c r="L122" s="224"/>
      <c r="M122" s="224"/>
      <c r="N122" s="224"/>
      <c r="O122" s="224"/>
      <c r="P122" s="185"/>
      <c r="Q122" s="225"/>
      <c r="R122" s="182" t="s">
        <v>13700</v>
      </c>
      <c r="S122" s="181" t="s">
        <v>12403</v>
      </c>
      <c r="T122" s="181" t="s">
        <v>2521</v>
      </c>
      <c r="U122" s="201"/>
      <c r="V122" s="226">
        <v>84</v>
      </c>
      <c r="X122" s="227">
        <v>0</v>
      </c>
      <c r="AB122" s="228" t="s">
        <v>15950</v>
      </c>
    </row>
    <row r="123" spans="1:28" s="227" customFormat="1" ht="63">
      <c r="A123" s="181" t="s">
        <v>2214</v>
      </c>
      <c r="B123" s="182" t="s">
        <v>1098</v>
      </c>
      <c r="C123" s="186" t="s">
        <v>14929</v>
      </c>
      <c r="D123" s="230"/>
      <c r="E123" s="182" t="s">
        <v>1064</v>
      </c>
      <c r="F123" s="182" t="s">
        <v>2214</v>
      </c>
      <c r="G123" s="182" t="s">
        <v>13177</v>
      </c>
      <c r="H123" s="183">
        <v>0</v>
      </c>
      <c r="I123" s="184" t="s">
        <v>1642</v>
      </c>
      <c r="J123" s="184" t="s">
        <v>3104</v>
      </c>
      <c r="K123" s="224"/>
      <c r="L123" s="224"/>
      <c r="M123" s="224"/>
      <c r="N123" s="224"/>
      <c r="O123" s="224"/>
      <c r="P123" s="185"/>
      <c r="Q123" s="225"/>
      <c r="R123" s="182" t="s">
        <v>14929</v>
      </c>
      <c r="S123" s="181" t="s">
        <v>12422</v>
      </c>
      <c r="T123" s="181" t="s">
        <v>3103</v>
      </c>
      <c r="U123" s="201"/>
      <c r="V123" s="226">
        <v>115</v>
      </c>
      <c r="X123" s="227">
        <v>0</v>
      </c>
      <c r="AB123" s="228" t="s">
        <v>15951</v>
      </c>
    </row>
    <row r="124" spans="1:28" s="227" customFormat="1" ht="50.4">
      <c r="A124" s="181" t="s">
        <v>13773</v>
      </c>
      <c r="B124" s="182" t="s">
        <v>1098</v>
      </c>
      <c r="C124" s="186" t="s">
        <v>13758</v>
      </c>
      <c r="D124" s="230"/>
      <c r="E124" s="182" t="s">
        <v>1075</v>
      </c>
      <c r="F124" s="182" t="s">
        <v>13773</v>
      </c>
      <c r="G124" s="182" t="s">
        <v>13177</v>
      </c>
      <c r="H124" s="183">
        <v>0</v>
      </c>
      <c r="I124" s="184" t="s">
        <v>13781</v>
      </c>
      <c r="J124" s="184" t="s">
        <v>15280</v>
      </c>
      <c r="K124" s="224"/>
      <c r="L124" s="224"/>
      <c r="M124" s="224"/>
      <c r="N124" s="224"/>
      <c r="O124" s="224"/>
      <c r="P124" s="185"/>
      <c r="Q124" s="225"/>
      <c r="R124" s="182" t="s">
        <v>13758</v>
      </c>
      <c r="S124" s="181" t="s">
        <v>12507</v>
      </c>
      <c r="T124" s="181" t="s">
        <v>6137</v>
      </c>
      <c r="U124" s="201"/>
      <c r="V124" s="226">
        <v>250</v>
      </c>
      <c r="X124" s="227">
        <v>0</v>
      </c>
      <c r="AB124" s="228" t="s">
        <v>15952</v>
      </c>
    </row>
    <row r="125" spans="1:28" s="227" customFormat="1" ht="37.799999999999997">
      <c r="A125" s="181" t="s">
        <v>1678</v>
      </c>
      <c r="B125" s="182" t="s">
        <v>1098</v>
      </c>
      <c r="C125" s="186" t="s">
        <v>2254</v>
      </c>
      <c r="D125" s="230"/>
      <c r="E125" s="182" t="s">
        <v>1080</v>
      </c>
      <c r="F125" s="182" t="s">
        <v>1678</v>
      </c>
      <c r="G125" s="182" t="s">
        <v>13177</v>
      </c>
      <c r="H125" s="183">
        <v>0</v>
      </c>
      <c r="I125" s="184" t="s">
        <v>15953</v>
      </c>
      <c r="J125" s="184" t="s">
        <v>12824</v>
      </c>
      <c r="K125" s="224"/>
      <c r="L125" s="224"/>
      <c r="M125" s="224"/>
      <c r="N125" s="224"/>
      <c r="O125" s="224"/>
      <c r="P125" s="185"/>
      <c r="Q125" s="225"/>
      <c r="R125" s="182" t="s">
        <v>2254</v>
      </c>
      <c r="S125" s="181" t="s">
        <v>12524</v>
      </c>
      <c r="T125" s="181" t="s">
        <v>6954</v>
      </c>
      <c r="U125" s="201"/>
      <c r="V125" s="226">
        <v>144</v>
      </c>
      <c r="X125" s="227">
        <v>0</v>
      </c>
      <c r="AB125" s="228" t="s">
        <v>15954</v>
      </c>
    </row>
    <row r="126" spans="1:28" s="227" customFormat="1" ht="37.799999999999997">
      <c r="A126" s="181" t="s">
        <v>2461</v>
      </c>
      <c r="B126" s="182" t="s">
        <v>1098</v>
      </c>
      <c r="C126" s="186" t="s">
        <v>2460</v>
      </c>
      <c r="D126" s="230"/>
      <c r="E126" s="182" t="s">
        <v>1065</v>
      </c>
      <c r="F126" s="182" t="s">
        <v>2461</v>
      </c>
      <c r="G126" s="182" t="s">
        <v>13177</v>
      </c>
      <c r="H126" s="183">
        <v>0</v>
      </c>
      <c r="I126" s="184" t="s">
        <v>2462</v>
      </c>
      <c r="J126" s="184" t="s">
        <v>1640</v>
      </c>
      <c r="K126" s="224"/>
      <c r="L126" s="224"/>
      <c r="M126" s="224"/>
      <c r="N126" s="224"/>
      <c r="O126" s="224"/>
      <c r="P126" s="185"/>
      <c r="Q126" s="225"/>
      <c r="R126" s="182" t="s">
        <v>2460</v>
      </c>
      <c r="S126" s="181" t="s">
        <v>12433</v>
      </c>
      <c r="T126" s="181" t="s">
        <v>3413</v>
      </c>
      <c r="U126" s="201"/>
      <c r="V126" s="226">
        <v>162</v>
      </c>
      <c r="X126" s="227">
        <v>0</v>
      </c>
      <c r="AB126" s="228" t="s">
        <v>15955</v>
      </c>
    </row>
    <row r="127" spans="1:28" s="227" customFormat="1" ht="37.799999999999997">
      <c r="A127" s="181" t="s">
        <v>2280</v>
      </c>
      <c r="B127" s="182" t="s">
        <v>1098</v>
      </c>
      <c r="C127" s="186" t="s">
        <v>2279</v>
      </c>
      <c r="D127" s="230"/>
      <c r="E127" s="182" t="s">
        <v>1078</v>
      </c>
      <c r="F127" s="182" t="s">
        <v>2280</v>
      </c>
      <c r="G127" s="182" t="s">
        <v>13177</v>
      </c>
      <c r="H127" s="183">
        <v>0</v>
      </c>
      <c r="I127" s="184" t="s">
        <v>2281</v>
      </c>
      <c r="J127" s="184" t="s">
        <v>2282</v>
      </c>
      <c r="K127" s="224"/>
      <c r="L127" s="224"/>
      <c r="M127" s="224"/>
      <c r="N127" s="224"/>
      <c r="O127" s="224"/>
      <c r="P127" s="185"/>
      <c r="Q127" s="225"/>
      <c r="R127" s="182" t="s">
        <v>2279</v>
      </c>
      <c r="S127" s="181" t="s">
        <v>12527</v>
      </c>
      <c r="T127" s="181" t="s">
        <v>6978</v>
      </c>
      <c r="U127" s="201"/>
      <c r="V127" s="226">
        <v>287</v>
      </c>
      <c r="X127" s="227">
        <v>0</v>
      </c>
      <c r="AB127" s="228" t="s">
        <v>15956</v>
      </c>
    </row>
    <row r="128" spans="1:28" s="227" customFormat="1" ht="63">
      <c r="A128" s="181" t="s">
        <v>2386</v>
      </c>
      <c r="B128" s="182" t="s">
        <v>1098</v>
      </c>
      <c r="C128" s="186" t="s">
        <v>2385</v>
      </c>
      <c r="D128" s="230"/>
      <c r="E128" s="182" t="s">
        <v>2384</v>
      </c>
      <c r="F128" s="182" t="s">
        <v>2386</v>
      </c>
      <c r="G128" s="182" t="s">
        <v>13177</v>
      </c>
      <c r="H128" s="183">
        <v>0</v>
      </c>
      <c r="I128" s="184" t="s">
        <v>2387</v>
      </c>
      <c r="J128" s="184" t="s">
        <v>1699</v>
      </c>
      <c r="K128" s="224"/>
      <c r="L128" s="224"/>
      <c r="M128" s="224"/>
      <c r="N128" s="224"/>
      <c r="O128" s="224"/>
      <c r="P128" s="185"/>
      <c r="Q128" s="225"/>
      <c r="R128" s="182" t="s">
        <v>2385</v>
      </c>
      <c r="S128" s="181" t="s">
        <v>12634</v>
      </c>
      <c r="T128" s="181" t="s">
        <v>11882</v>
      </c>
      <c r="U128" s="201"/>
      <c r="V128" s="226">
        <v>7</v>
      </c>
      <c r="X128" s="227">
        <v>0</v>
      </c>
      <c r="AB128" s="228" t="s">
        <v>15957</v>
      </c>
    </row>
    <row r="129" spans="1:28" s="227" customFormat="1" ht="63">
      <c r="A129" s="181" t="s">
        <v>15292</v>
      </c>
      <c r="B129" s="182" t="s">
        <v>1098</v>
      </c>
      <c r="C129" s="186" t="s">
        <v>15291</v>
      </c>
      <c r="D129" s="230"/>
      <c r="E129" s="182" t="s">
        <v>1069</v>
      </c>
      <c r="F129" s="182" t="s">
        <v>15292</v>
      </c>
      <c r="G129" s="182" t="s">
        <v>13177</v>
      </c>
      <c r="H129" s="183">
        <v>0</v>
      </c>
      <c r="I129" s="184" t="s">
        <v>14983</v>
      </c>
      <c r="J129" s="184" t="s">
        <v>13536</v>
      </c>
      <c r="K129" s="224"/>
      <c r="L129" s="224"/>
      <c r="M129" s="224"/>
      <c r="N129" s="224"/>
      <c r="O129" s="224"/>
      <c r="P129" s="185"/>
      <c r="Q129" s="225"/>
      <c r="R129" s="182" t="s">
        <v>15291</v>
      </c>
      <c r="S129" s="181" t="s">
        <v>12450</v>
      </c>
      <c r="T129" s="181" t="s">
        <v>13436</v>
      </c>
      <c r="U129" s="201"/>
      <c r="V129" s="226">
        <v>248</v>
      </c>
      <c r="X129" s="227">
        <v>0</v>
      </c>
      <c r="AB129" s="228" t="s">
        <v>15958</v>
      </c>
    </row>
    <row r="130" spans="1:28" s="227" customFormat="1" ht="50.4">
      <c r="A130" s="181" t="s">
        <v>15278</v>
      </c>
      <c r="B130" s="182" t="s">
        <v>1098</v>
      </c>
      <c r="C130" s="186" t="s">
        <v>15277</v>
      </c>
      <c r="D130" s="230"/>
      <c r="E130" s="182" t="s">
        <v>13043</v>
      </c>
      <c r="F130" s="182" t="s">
        <v>15278</v>
      </c>
      <c r="G130" s="182" t="s">
        <v>13177</v>
      </c>
      <c r="H130" s="183">
        <v>0</v>
      </c>
      <c r="I130" s="184" t="s">
        <v>15279</v>
      </c>
      <c r="J130" s="184" t="s">
        <v>9531</v>
      </c>
      <c r="K130" s="224"/>
      <c r="L130" s="224"/>
      <c r="M130" s="224"/>
      <c r="N130" s="224"/>
      <c r="O130" s="224"/>
      <c r="P130" s="185"/>
      <c r="Q130" s="225"/>
      <c r="R130" s="182" t="s">
        <v>15277</v>
      </c>
      <c r="S130" s="181" t="s">
        <v>12585</v>
      </c>
      <c r="T130" s="181" t="s">
        <v>9530</v>
      </c>
      <c r="U130" s="201"/>
      <c r="V130" s="226">
        <v>17</v>
      </c>
      <c r="X130" s="227">
        <v>0</v>
      </c>
      <c r="AB130" s="228" t="s">
        <v>15959</v>
      </c>
    </row>
    <row r="131" spans="1:28" s="227" customFormat="1" ht="25.2">
      <c r="A131" s="181" t="s">
        <v>2211</v>
      </c>
      <c r="B131" s="182" t="s">
        <v>1098</v>
      </c>
      <c r="C131" s="186" t="s">
        <v>2210</v>
      </c>
      <c r="D131" s="230"/>
      <c r="E131" s="182" t="s">
        <v>1073</v>
      </c>
      <c r="F131" s="182" t="s">
        <v>2211</v>
      </c>
      <c r="G131" s="182" t="s">
        <v>13177</v>
      </c>
      <c r="H131" s="183">
        <v>0</v>
      </c>
      <c r="I131" s="184" t="s">
        <v>2212</v>
      </c>
      <c r="J131" s="184" t="s">
        <v>4834</v>
      </c>
      <c r="K131" s="224"/>
      <c r="L131" s="224"/>
      <c r="M131" s="224"/>
      <c r="N131" s="224"/>
      <c r="O131" s="224"/>
      <c r="P131" s="185"/>
      <c r="Q131" s="225"/>
      <c r="R131" s="182" t="s">
        <v>2210</v>
      </c>
      <c r="S131" s="181" t="s">
        <v>12477</v>
      </c>
      <c r="T131" s="181" t="s">
        <v>12724</v>
      </c>
      <c r="U131" s="201"/>
      <c r="V131" s="226">
        <v>221</v>
      </c>
      <c r="X131" s="227">
        <v>0</v>
      </c>
      <c r="AB131" s="228" t="s">
        <v>15960</v>
      </c>
    </row>
    <row r="132" spans="1:28" s="227" customFormat="1" ht="37.799999999999997">
      <c r="A132" s="181" t="s">
        <v>2392</v>
      </c>
      <c r="B132" s="182" t="s">
        <v>1098</v>
      </c>
      <c r="C132" s="186" t="s">
        <v>2391</v>
      </c>
      <c r="D132" s="230"/>
      <c r="E132" s="182" t="s">
        <v>1060</v>
      </c>
      <c r="F132" s="182" t="s">
        <v>2392</v>
      </c>
      <c r="G132" s="182" t="s">
        <v>13177</v>
      </c>
      <c r="H132" s="183">
        <v>0</v>
      </c>
      <c r="I132" s="184" t="s">
        <v>2402</v>
      </c>
      <c r="J132" s="184" t="s">
        <v>2402</v>
      </c>
      <c r="K132" s="224"/>
      <c r="L132" s="224"/>
      <c r="M132" s="224"/>
      <c r="N132" s="224"/>
      <c r="O132" s="224"/>
      <c r="P132" s="185"/>
      <c r="Q132" s="225"/>
      <c r="R132" s="182" t="s">
        <v>2391</v>
      </c>
      <c r="S132" s="181" t="s">
        <v>12402</v>
      </c>
      <c r="T132" s="181" t="s">
        <v>2504</v>
      </c>
      <c r="U132" s="201"/>
      <c r="V132" s="226">
        <v>156</v>
      </c>
      <c r="X132" s="227">
        <v>0</v>
      </c>
      <c r="AB132" s="228" t="s">
        <v>15961</v>
      </c>
    </row>
    <row r="133" spans="1:28" s="227" customFormat="1" ht="25.2">
      <c r="A133" s="181" t="s">
        <v>13694</v>
      </c>
      <c r="B133" s="182" t="s">
        <v>1098</v>
      </c>
      <c r="C133" s="186" t="s">
        <v>13693</v>
      </c>
      <c r="D133" s="230"/>
      <c r="E133" s="182" t="s">
        <v>1076</v>
      </c>
      <c r="F133" s="182" t="s">
        <v>13694</v>
      </c>
      <c r="G133" s="182" t="s">
        <v>13177</v>
      </c>
      <c r="H133" s="183">
        <v>0</v>
      </c>
      <c r="I133" s="184" t="s">
        <v>13733</v>
      </c>
      <c r="J133" s="184" t="s">
        <v>6370</v>
      </c>
      <c r="K133" s="224"/>
      <c r="L133" s="224"/>
      <c r="M133" s="224"/>
      <c r="N133" s="224"/>
      <c r="O133" s="224"/>
      <c r="P133" s="185"/>
      <c r="Q133" s="225"/>
      <c r="R133" s="182" t="s">
        <v>13693</v>
      </c>
      <c r="S133" s="181" t="s">
        <v>12512</v>
      </c>
      <c r="T133" s="181" t="s">
        <v>6369</v>
      </c>
      <c r="U133" s="201"/>
      <c r="V133" s="226">
        <v>5</v>
      </c>
      <c r="X133" s="227">
        <v>0</v>
      </c>
      <c r="AB133" s="228" t="s">
        <v>15962</v>
      </c>
    </row>
    <row r="134" spans="1:28" s="227" customFormat="1" ht="25.2">
      <c r="A134" s="181" t="s">
        <v>2455</v>
      </c>
      <c r="B134" s="182" t="s">
        <v>1098</v>
      </c>
      <c r="C134" s="186" t="s">
        <v>2454</v>
      </c>
      <c r="D134" s="230"/>
      <c r="E134" s="182" t="s">
        <v>1076</v>
      </c>
      <c r="F134" s="182" t="s">
        <v>2455</v>
      </c>
      <c r="G134" s="182" t="s">
        <v>13177</v>
      </c>
      <c r="H134" s="183">
        <v>0</v>
      </c>
      <c r="I134" s="184" t="s">
        <v>1536</v>
      </c>
      <c r="J134" s="184" t="s">
        <v>6417</v>
      </c>
      <c r="K134" s="224"/>
      <c r="L134" s="224"/>
      <c r="M134" s="224"/>
      <c r="N134" s="224"/>
      <c r="O134" s="224"/>
      <c r="P134" s="185"/>
      <c r="Q134" s="225"/>
      <c r="R134" s="182" t="s">
        <v>2454</v>
      </c>
      <c r="S134" s="181" t="s">
        <v>12512</v>
      </c>
      <c r="T134" s="181" t="s">
        <v>6416</v>
      </c>
      <c r="U134" s="201"/>
      <c r="V134" s="226">
        <v>120</v>
      </c>
      <c r="X134" s="227">
        <v>0</v>
      </c>
      <c r="AB134" s="228" t="s">
        <v>15963</v>
      </c>
    </row>
    <row r="135" spans="1:28" s="227" customFormat="1" ht="63">
      <c r="A135" s="181" t="s">
        <v>2157</v>
      </c>
      <c r="B135" s="182" t="s">
        <v>1098</v>
      </c>
      <c r="C135" s="186" t="s">
        <v>2155</v>
      </c>
      <c r="D135" s="230"/>
      <c r="E135" s="182" t="s">
        <v>1070</v>
      </c>
      <c r="F135" s="182" t="s">
        <v>2157</v>
      </c>
      <c r="G135" s="182" t="s">
        <v>13177</v>
      </c>
      <c r="H135" s="183">
        <v>0</v>
      </c>
      <c r="I135" s="184" t="s">
        <v>1510</v>
      </c>
      <c r="J135" s="184" t="s">
        <v>1511</v>
      </c>
      <c r="K135" s="224"/>
      <c r="L135" s="224"/>
      <c r="M135" s="224"/>
      <c r="N135" s="224"/>
      <c r="O135" s="224"/>
      <c r="P135" s="185"/>
      <c r="Q135" s="225"/>
      <c r="R135" s="182" t="s">
        <v>2155</v>
      </c>
      <c r="S135" s="181" t="s">
        <v>12459</v>
      </c>
      <c r="T135" s="181" t="s">
        <v>4185</v>
      </c>
      <c r="U135" s="201"/>
      <c r="V135" s="226">
        <v>298</v>
      </c>
      <c r="X135" s="227">
        <v>0</v>
      </c>
      <c r="AB135" s="228" t="s">
        <v>15964</v>
      </c>
    </row>
    <row r="136" spans="1:28" s="227" customFormat="1" ht="126">
      <c r="A136" s="181" t="s">
        <v>2158</v>
      </c>
      <c r="B136" s="182" t="s">
        <v>1098</v>
      </c>
      <c r="C136" s="186" t="s">
        <v>12382</v>
      </c>
      <c r="D136" s="230"/>
      <c r="E136" s="182" t="s">
        <v>1063</v>
      </c>
      <c r="F136" s="182" t="s">
        <v>2158</v>
      </c>
      <c r="G136" s="182" t="s">
        <v>13177</v>
      </c>
      <c r="H136" s="183">
        <v>0</v>
      </c>
      <c r="I136" s="184" t="s">
        <v>2159</v>
      </c>
      <c r="J136" s="184" t="s">
        <v>2755</v>
      </c>
      <c r="K136" s="224"/>
      <c r="L136" s="224"/>
      <c r="M136" s="224"/>
      <c r="N136" s="224"/>
      <c r="O136" s="224"/>
      <c r="P136" s="185"/>
      <c r="Q136" s="225"/>
      <c r="R136" s="182" t="s">
        <v>12382</v>
      </c>
      <c r="S136" s="181" t="s">
        <v>12414</v>
      </c>
      <c r="T136" s="181" t="s">
        <v>2754</v>
      </c>
      <c r="U136" s="201"/>
      <c r="V136" s="226">
        <v>196</v>
      </c>
      <c r="X136" s="227">
        <v>0</v>
      </c>
      <c r="AB136" s="228" t="s">
        <v>15965</v>
      </c>
    </row>
    <row r="137" spans="1:28" s="227" customFormat="1" ht="50.4">
      <c r="A137" s="181" t="s">
        <v>2240</v>
      </c>
      <c r="B137" s="182" t="s">
        <v>1098</v>
      </c>
      <c r="C137" s="186" t="s">
        <v>2239</v>
      </c>
      <c r="D137" s="230"/>
      <c r="E137" s="182" t="s">
        <v>864</v>
      </c>
      <c r="F137" s="182" t="s">
        <v>2240</v>
      </c>
      <c r="G137" s="182" t="s">
        <v>13177</v>
      </c>
      <c r="H137" s="183">
        <v>0</v>
      </c>
      <c r="I137" s="184" t="s">
        <v>2241</v>
      </c>
      <c r="J137" s="184" t="s">
        <v>1610</v>
      </c>
      <c r="K137" s="224"/>
      <c r="L137" s="224"/>
      <c r="M137" s="224"/>
      <c r="N137" s="224"/>
      <c r="O137" s="224"/>
      <c r="P137" s="185"/>
      <c r="Q137" s="225"/>
      <c r="R137" s="182" t="s">
        <v>2239</v>
      </c>
      <c r="S137" s="181" t="s">
        <v>12648</v>
      </c>
      <c r="T137" s="181" t="s">
        <v>15271</v>
      </c>
      <c r="U137" s="201"/>
      <c r="V137" s="226">
        <v>35</v>
      </c>
      <c r="X137" s="227">
        <v>0</v>
      </c>
      <c r="AB137" s="228" t="s">
        <v>15966</v>
      </c>
    </row>
    <row r="138" spans="1:28" s="227" customFormat="1" ht="63">
      <c r="A138" s="181" t="s">
        <v>2248</v>
      </c>
      <c r="B138" s="182" t="s">
        <v>1098</v>
      </c>
      <c r="C138" s="186" t="s">
        <v>15285</v>
      </c>
      <c r="D138" s="230"/>
      <c r="E138" s="182" t="s">
        <v>1075</v>
      </c>
      <c r="F138" s="182" t="s">
        <v>2248</v>
      </c>
      <c r="G138" s="182" t="s">
        <v>13177</v>
      </c>
      <c r="H138" s="183">
        <v>0</v>
      </c>
      <c r="I138" s="184" t="s">
        <v>2249</v>
      </c>
      <c r="J138" s="184" t="s">
        <v>15380</v>
      </c>
      <c r="K138" s="224"/>
      <c r="L138" s="224"/>
      <c r="M138" s="224"/>
      <c r="N138" s="224"/>
      <c r="O138" s="224"/>
      <c r="P138" s="185"/>
      <c r="Q138" s="225"/>
      <c r="R138" s="182" t="s">
        <v>15285</v>
      </c>
      <c r="S138" s="181" t="s">
        <v>12507</v>
      </c>
      <c r="T138" s="181" t="s">
        <v>6144</v>
      </c>
      <c r="U138" s="201"/>
      <c r="V138" s="226">
        <v>88</v>
      </c>
      <c r="X138" s="227">
        <v>0</v>
      </c>
      <c r="AB138" s="228" t="s">
        <v>15967</v>
      </c>
    </row>
    <row r="139" spans="1:28" s="227" customFormat="1" ht="25.2">
      <c r="A139" s="181" t="s">
        <v>2273</v>
      </c>
      <c r="B139" s="182" t="s">
        <v>1098</v>
      </c>
      <c r="C139" s="186" t="s">
        <v>2272</v>
      </c>
      <c r="D139" s="230"/>
      <c r="E139" s="182" t="s">
        <v>1075</v>
      </c>
      <c r="F139" s="182" t="s">
        <v>2273</v>
      </c>
      <c r="G139" s="182" t="s">
        <v>13177</v>
      </c>
      <c r="H139" s="183">
        <v>0</v>
      </c>
      <c r="I139" s="184" t="s">
        <v>2274</v>
      </c>
      <c r="J139" s="184" t="s">
        <v>15381</v>
      </c>
      <c r="K139" s="224"/>
      <c r="L139" s="224"/>
      <c r="M139" s="224"/>
      <c r="N139" s="224"/>
      <c r="O139" s="224"/>
      <c r="P139" s="185"/>
      <c r="Q139" s="225"/>
      <c r="R139" s="182" t="s">
        <v>2272</v>
      </c>
      <c r="S139" s="181" t="s">
        <v>12507</v>
      </c>
      <c r="T139" s="181" t="s">
        <v>6123</v>
      </c>
      <c r="U139" s="201"/>
      <c r="V139" s="226">
        <v>226</v>
      </c>
      <c r="X139" s="227">
        <v>0</v>
      </c>
      <c r="AB139" s="228" t="s">
        <v>15968</v>
      </c>
    </row>
    <row r="140" spans="1:28" s="227" customFormat="1" ht="37.799999999999997">
      <c r="A140" s="181" t="s">
        <v>2263</v>
      </c>
      <c r="B140" s="182" t="s">
        <v>1098</v>
      </c>
      <c r="C140" s="186" t="s">
        <v>2262</v>
      </c>
      <c r="D140" s="230"/>
      <c r="E140" s="182" t="s">
        <v>1084</v>
      </c>
      <c r="F140" s="182" t="s">
        <v>2263</v>
      </c>
      <c r="G140" s="182" t="s">
        <v>13177</v>
      </c>
      <c r="H140" s="183">
        <v>0</v>
      </c>
      <c r="I140" s="184" t="s">
        <v>2299</v>
      </c>
      <c r="J140" s="184" t="s">
        <v>2300</v>
      </c>
      <c r="K140" s="224"/>
      <c r="L140" s="224"/>
      <c r="M140" s="224"/>
      <c r="N140" s="224"/>
      <c r="O140" s="224"/>
      <c r="P140" s="185"/>
      <c r="Q140" s="225"/>
      <c r="R140" s="182" t="s">
        <v>2262</v>
      </c>
      <c r="S140" s="181" t="s">
        <v>12560</v>
      </c>
      <c r="T140" s="181" t="s">
        <v>8660</v>
      </c>
      <c r="U140" s="201"/>
      <c r="V140" s="226">
        <v>186</v>
      </c>
      <c r="X140" s="227">
        <v>0</v>
      </c>
      <c r="AB140" s="228" t="s">
        <v>15969</v>
      </c>
    </row>
    <row r="141" spans="1:28" s="227" customFormat="1" ht="37.799999999999997">
      <c r="A141" s="181" t="s">
        <v>2244</v>
      </c>
      <c r="B141" s="182" t="s">
        <v>1098</v>
      </c>
      <c r="C141" s="186" t="s">
        <v>2243</v>
      </c>
      <c r="D141" s="230"/>
      <c r="E141" s="182" t="s">
        <v>1075</v>
      </c>
      <c r="F141" s="182" t="s">
        <v>2244</v>
      </c>
      <c r="G141" s="182" t="s">
        <v>13177</v>
      </c>
      <c r="H141" s="183">
        <v>0</v>
      </c>
      <c r="I141" s="184" t="s">
        <v>2298</v>
      </c>
      <c r="J141" s="184" t="s">
        <v>15384</v>
      </c>
      <c r="K141" s="224"/>
      <c r="L141" s="224"/>
      <c r="M141" s="224"/>
      <c r="N141" s="224"/>
      <c r="O141" s="224"/>
      <c r="P141" s="185"/>
      <c r="Q141" s="225"/>
      <c r="R141" s="182" t="s">
        <v>2243</v>
      </c>
      <c r="S141" s="181" t="s">
        <v>12507</v>
      </c>
      <c r="T141" s="181" t="s">
        <v>6132</v>
      </c>
      <c r="U141" s="201"/>
      <c r="V141" s="226">
        <v>39</v>
      </c>
      <c r="X141" s="227">
        <v>0</v>
      </c>
      <c r="AB141" s="228" t="s">
        <v>15970</v>
      </c>
    </row>
    <row r="142" spans="1:28" s="227" customFormat="1" ht="75.599999999999994">
      <c r="A142" s="181" t="s">
        <v>2459</v>
      </c>
      <c r="B142" s="182" t="s">
        <v>1098</v>
      </c>
      <c r="C142" s="186" t="s">
        <v>2458</v>
      </c>
      <c r="D142" s="230"/>
      <c r="E142" s="182" t="s">
        <v>854</v>
      </c>
      <c r="F142" s="182" t="s">
        <v>2459</v>
      </c>
      <c r="G142" s="182" t="s">
        <v>13177</v>
      </c>
      <c r="H142" s="183">
        <v>0</v>
      </c>
      <c r="I142" s="184" t="s">
        <v>12355</v>
      </c>
      <c r="J142" s="184" t="s">
        <v>9897</v>
      </c>
      <c r="K142" s="224"/>
      <c r="L142" s="224"/>
      <c r="M142" s="224"/>
      <c r="N142" s="224"/>
      <c r="O142" s="224"/>
      <c r="P142" s="185"/>
      <c r="Q142" s="225"/>
      <c r="R142" s="182" t="s">
        <v>2458</v>
      </c>
      <c r="S142" s="181" t="s">
        <v>12592</v>
      </c>
      <c r="T142" s="181" t="s">
        <v>9895</v>
      </c>
      <c r="U142" s="201"/>
      <c r="V142" s="226">
        <v>149</v>
      </c>
      <c r="X142" s="227">
        <v>0</v>
      </c>
      <c r="AB142" s="228" t="s">
        <v>15971</v>
      </c>
    </row>
    <row r="143" spans="1:28" s="227" customFormat="1" ht="88.2">
      <c r="A143" s="181" t="s">
        <v>2389</v>
      </c>
      <c r="B143" s="182" t="s">
        <v>1098</v>
      </c>
      <c r="C143" s="186" t="s">
        <v>2388</v>
      </c>
      <c r="D143" s="230"/>
      <c r="E143" s="182" t="s">
        <v>1070</v>
      </c>
      <c r="F143" s="182" t="s">
        <v>2389</v>
      </c>
      <c r="G143" s="182" t="s">
        <v>13177</v>
      </c>
      <c r="H143" s="183">
        <v>0</v>
      </c>
      <c r="I143" s="184" t="s">
        <v>1510</v>
      </c>
      <c r="J143" s="184" t="s">
        <v>1511</v>
      </c>
      <c r="K143" s="224"/>
      <c r="L143" s="224"/>
      <c r="M143" s="224"/>
      <c r="N143" s="224"/>
      <c r="O143" s="224"/>
      <c r="P143" s="185"/>
      <c r="Q143" s="225"/>
      <c r="R143" s="182" t="s">
        <v>2388</v>
      </c>
      <c r="S143" s="181" t="s">
        <v>12459</v>
      </c>
      <c r="T143" s="181" t="s">
        <v>4185</v>
      </c>
      <c r="U143" s="201"/>
      <c r="V143" s="226">
        <v>62</v>
      </c>
      <c r="X143" s="227">
        <v>0</v>
      </c>
      <c r="AB143" s="228" t="s">
        <v>15972</v>
      </c>
    </row>
    <row r="144" spans="1:28" s="227" customFormat="1" ht="37.799999999999997">
      <c r="A144" s="181" t="s">
        <v>2394</v>
      </c>
      <c r="B144" s="182" t="s">
        <v>1098</v>
      </c>
      <c r="C144" s="186" t="s">
        <v>2393</v>
      </c>
      <c r="D144" s="230"/>
      <c r="E144" s="182" t="s">
        <v>2384</v>
      </c>
      <c r="F144" s="182" t="s">
        <v>2394</v>
      </c>
      <c r="G144" s="182" t="s">
        <v>13177</v>
      </c>
      <c r="H144" s="183">
        <v>0</v>
      </c>
      <c r="I144" s="184" t="s">
        <v>1506</v>
      </c>
      <c r="J144" s="184" t="s">
        <v>1507</v>
      </c>
      <c r="K144" s="224"/>
      <c r="L144" s="224"/>
      <c r="M144" s="224"/>
      <c r="N144" s="224"/>
      <c r="O144" s="224"/>
      <c r="P144" s="185"/>
      <c r="Q144" s="225"/>
      <c r="R144" s="182" t="s">
        <v>2393</v>
      </c>
      <c r="S144" s="181" t="s">
        <v>12634</v>
      </c>
      <c r="T144" s="181" t="s">
        <v>11833</v>
      </c>
      <c r="U144" s="201"/>
      <c r="V144" s="226">
        <v>204</v>
      </c>
      <c r="X144" s="227">
        <v>0</v>
      </c>
      <c r="AB144" s="228" t="s">
        <v>15973</v>
      </c>
    </row>
    <row r="145" spans="1:28" s="227" customFormat="1" ht="50.4">
      <c r="A145" s="181" t="s">
        <v>13771</v>
      </c>
      <c r="B145" s="182" t="s">
        <v>1098</v>
      </c>
      <c r="C145" s="186" t="s">
        <v>13756</v>
      </c>
      <c r="D145" s="230"/>
      <c r="E145" s="182" t="s">
        <v>1075</v>
      </c>
      <c r="F145" s="182" t="s">
        <v>13771</v>
      </c>
      <c r="G145" s="182" t="s">
        <v>13177</v>
      </c>
      <c r="H145" s="183">
        <v>0</v>
      </c>
      <c r="I145" s="184" t="s">
        <v>13783</v>
      </c>
      <c r="J145" s="184" t="s">
        <v>6149</v>
      </c>
      <c r="K145" s="224"/>
      <c r="L145" s="224"/>
      <c r="M145" s="224"/>
      <c r="N145" s="224"/>
      <c r="O145" s="224"/>
      <c r="P145" s="185"/>
      <c r="Q145" s="225"/>
      <c r="R145" s="182" t="s">
        <v>13756</v>
      </c>
      <c r="S145" s="181" t="s">
        <v>12507</v>
      </c>
      <c r="T145" s="181" t="s">
        <v>6148</v>
      </c>
      <c r="U145" s="201"/>
      <c r="V145" s="226">
        <v>121</v>
      </c>
      <c r="X145" s="227">
        <v>0</v>
      </c>
      <c r="AB145" s="228" t="s">
        <v>15974</v>
      </c>
    </row>
    <row r="146" spans="1:28" s="227" customFormat="1" ht="50.4">
      <c r="A146" s="181" t="s">
        <v>2404</v>
      </c>
      <c r="B146" s="182" t="s">
        <v>1098</v>
      </c>
      <c r="C146" s="186" t="s">
        <v>12872</v>
      </c>
      <c r="D146" s="230"/>
      <c r="E146" s="182" t="s">
        <v>1080</v>
      </c>
      <c r="F146" s="182" t="s">
        <v>2404</v>
      </c>
      <c r="G146" s="182" t="s">
        <v>13177</v>
      </c>
      <c r="H146" s="183">
        <v>0</v>
      </c>
      <c r="I146" s="184" t="s">
        <v>12885</v>
      </c>
      <c r="J146" s="184" t="s">
        <v>12821</v>
      </c>
      <c r="K146" s="224"/>
      <c r="L146" s="224"/>
      <c r="M146" s="224"/>
      <c r="N146" s="224"/>
      <c r="O146" s="224"/>
      <c r="P146" s="185"/>
      <c r="Q146" s="225"/>
      <c r="R146" s="182" t="s">
        <v>12872</v>
      </c>
      <c r="S146" s="181" t="s">
        <v>12524</v>
      </c>
      <c r="T146" s="181" t="s">
        <v>6952</v>
      </c>
      <c r="U146" s="201"/>
      <c r="V146" s="226">
        <v>266</v>
      </c>
      <c r="X146" s="227">
        <v>0</v>
      </c>
      <c r="AB146" s="228" t="s">
        <v>15975</v>
      </c>
    </row>
    <row r="147" spans="1:28" s="227" customFormat="1" ht="75.599999999999994">
      <c r="A147" s="181" t="s">
        <v>2466</v>
      </c>
      <c r="B147" s="182" t="s">
        <v>1098</v>
      </c>
      <c r="C147" s="186" t="s">
        <v>2465</v>
      </c>
      <c r="D147" s="230"/>
      <c r="E147" s="182" t="s">
        <v>1068</v>
      </c>
      <c r="F147" s="182" t="s">
        <v>2466</v>
      </c>
      <c r="G147" s="182" t="s">
        <v>13177</v>
      </c>
      <c r="H147" s="183">
        <v>0</v>
      </c>
      <c r="I147" s="184" t="s">
        <v>2467</v>
      </c>
      <c r="J147" s="184" t="s">
        <v>2468</v>
      </c>
      <c r="K147" s="224"/>
      <c r="L147" s="224"/>
      <c r="M147" s="224"/>
      <c r="N147" s="224"/>
      <c r="O147" s="224"/>
      <c r="P147" s="185"/>
      <c r="Q147" s="225"/>
      <c r="R147" s="182" t="s">
        <v>2465</v>
      </c>
      <c r="S147" s="181" t="s">
        <v>12448</v>
      </c>
      <c r="T147" s="181" t="s">
        <v>3818</v>
      </c>
      <c r="U147" s="201"/>
      <c r="V147" s="226">
        <v>208</v>
      </c>
      <c r="X147" s="227">
        <v>0</v>
      </c>
      <c r="AB147" s="228" t="s">
        <v>15976</v>
      </c>
    </row>
    <row r="148" spans="1:28" s="227" customFormat="1" ht="37.799999999999997">
      <c r="A148" s="181" t="s">
        <v>15274</v>
      </c>
      <c r="B148" s="182" t="s">
        <v>1098</v>
      </c>
      <c r="C148" s="186" t="s">
        <v>15273</v>
      </c>
      <c r="D148" s="230"/>
      <c r="E148" s="182" t="s">
        <v>1062</v>
      </c>
      <c r="F148" s="182" t="s">
        <v>15274</v>
      </c>
      <c r="G148" s="182" t="s">
        <v>13177</v>
      </c>
      <c r="H148" s="183">
        <v>0</v>
      </c>
      <c r="I148" s="184" t="s">
        <v>15275</v>
      </c>
      <c r="J148" s="184" t="s">
        <v>2770</v>
      </c>
      <c r="K148" s="224"/>
      <c r="L148" s="224"/>
      <c r="M148" s="224"/>
      <c r="N148" s="224"/>
      <c r="O148" s="224"/>
      <c r="P148" s="185"/>
      <c r="Q148" s="225"/>
      <c r="R148" s="182" t="s">
        <v>15273</v>
      </c>
      <c r="S148" s="181" t="s">
        <v>12415</v>
      </c>
      <c r="T148" s="181" t="s">
        <v>2769</v>
      </c>
      <c r="U148" s="201"/>
      <c r="V148" s="226">
        <v>6</v>
      </c>
      <c r="X148" s="227">
        <v>0</v>
      </c>
      <c r="AB148" s="228" t="s">
        <v>15977</v>
      </c>
    </row>
    <row r="149" spans="1:28" s="227" customFormat="1" ht="37.799999999999997">
      <c r="A149" s="181" t="s">
        <v>2470</v>
      </c>
      <c r="B149" s="182" t="s">
        <v>1098</v>
      </c>
      <c r="C149" s="186" t="s">
        <v>2469</v>
      </c>
      <c r="D149" s="230"/>
      <c r="E149" s="182" t="s">
        <v>1076</v>
      </c>
      <c r="F149" s="182" t="s">
        <v>2470</v>
      </c>
      <c r="G149" s="182" t="s">
        <v>13177</v>
      </c>
      <c r="H149" s="183">
        <v>0</v>
      </c>
      <c r="I149" s="184" t="s">
        <v>1536</v>
      </c>
      <c r="J149" s="184" t="s">
        <v>6417</v>
      </c>
      <c r="K149" s="224"/>
      <c r="L149" s="224"/>
      <c r="M149" s="224"/>
      <c r="N149" s="224"/>
      <c r="O149" s="224"/>
      <c r="P149" s="185"/>
      <c r="Q149" s="225"/>
      <c r="R149" s="182" t="s">
        <v>2469</v>
      </c>
      <c r="S149" s="181" t="s">
        <v>12512</v>
      </c>
      <c r="T149" s="181" t="s">
        <v>6416</v>
      </c>
      <c r="U149" s="201"/>
      <c r="V149" s="226">
        <v>223</v>
      </c>
      <c r="X149" s="227">
        <v>0</v>
      </c>
      <c r="AB149" s="228" t="s">
        <v>15978</v>
      </c>
    </row>
    <row r="150" spans="1:28" s="227" customFormat="1" ht="151.19999999999999">
      <c r="A150" s="181" t="s">
        <v>2472</v>
      </c>
      <c r="B150" s="182" t="s">
        <v>1098</v>
      </c>
      <c r="C150" s="186" t="s">
        <v>2471</v>
      </c>
      <c r="D150" s="230"/>
      <c r="E150" s="182" t="s">
        <v>1081</v>
      </c>
      <c r="F150" s="182" t="s">
        <v>2472</v>
      </c>
      <c r="G150" s="182" t="s">
        <v>13177</v>
      </c>
      <c r="H150" s="183">
        <v>0</v>
      </c>
      <c r="I150" s="184" t="s">
        <v>2473</v>
      </c>
      <c r="J150" s="184" t="s">
        <v>2473</v>
      </c>
      <c r="K150" s="224"/>
      <c r="L150" s="224"/>
      <c r="M150" s="224"/>
      <c r="N150" s="224"/>
      <c r="O150" s="224"/>
      <c r="P150" s="185"/>
      <c r="Q150" s="225"/>
      <c r="R150" s="182" t="s">
        <v>2471</v>
      </c>
      <c r="S150" s="181" t="s">
        <v>12535</v>
      </c>
      <c r="T150" s="181" t="s">
        <v>7424</v>
      </c>
      <c r="U150" s="201"/>
      <c r="V150" s="226">
        <v>262</v>
      </c>
      <c r="X150" s="227">
        <v>0</v>
      </c>
      <c r="AB150" s="228" t="s">
        <v>15979</v>
      </c>
    </row>
    <row r="151" spans="1:28" s="227" customFormat="1" ht="37.799999999999997">
      <c r="A151" s="181" t="s">
        <v>12865</v>
      </c>
      <c r="B151" s="182" t="s">
        <v>1098</v>
      </c>
      <c r="C151" s="186" t="s">
        <v>12864</v>
      </c>
      <c r="D151" s="230"/>
      <c r="E151" s="182" t="s">
        <v>861</v>
      </c>
      <c r="F151" s="182" t="s">
        <v>12865</v>
      </c>
      <c r="G151" s="182" t="s">
        <v>13177</v>
      </c>
      <c r="H151" s="183">
        <v>0</v>
      </c>
      <c r="I151" s="184" t="s">
        <v>12888</v>
      </c>
      <c r="J151" s="184" t="s">
        <v>11613</v>
      </c>
      <c r="K151" s="224"/>
      <c r="L151" s="224"/>
      <c r="M151" s="224"/>
      <c r="N151" s="224"/>
      <c r="O151" s="224"/>
      <c r="P151" s="185"/>
      <c r="Q151" s="225"/>
      <c r="R151" s="182" t="s">
        <v>12864</v>
      </c>
      <c r="S151" s="181" t="s">
        <v>12632</v>
      </c>
      <c r="T151" s="181" t="s">
        <v>11612</v>
      </c>
      <c r="U151" s="201"/>
      <c r="V151" s="226">
        <v>9</v>
      </c>
      <c r="X151" s="227">
        <v>0</v>
      </c>
      <c r="AB151" s="228" t="s">
        <v>15980</v>
      </c>
    </row>
    <row r="152" spans="1:28" s="227" customFormat="1" ht="37.799999999999997">
      <c r="A152" s="181" t="s">
        <v>13770</v>
      </c>
      <c r="B152" s="182" t="s">
        <v>1098</v>
      </c>
      <c r="C152" s="186" t="s">
        <v>13751</v>
      </c>
      <c r="D152" s="230"/>
      <c r="E152" s="182" t="s">
        <v>12958</v>
      </c>
      <c r="F152" s="182" t="s">
        <v>13770</v>
      </c>
      <c r="G152" s="182" t="s">
        <v>13177</v>
      </c>
      <c r="H152" s="183">
        <v>0</v>
      </c>
      <c r="I152" s="184" t="s">
        <v>13934</v>
      </c>
      <c r="J152" s="184" t="s">
        <v>5519</v>
      </c>
      <c r="K152" s="224"/>
      <c r="L152" s="224"/>
      <c r="M152" s="224"/>
      <c r="N152" s="224"/>
      <c r="O152" s="224"/>
      <c r="P152" s="185"/>
      <c r="Q152" s="225"/>
      <c r="R152" s="182" t="s">
        <v>13751</v>
      </c>
      <c r="S152" s="181" t="s">
        <v>12484</v>
      </c>
      <c r="T152" s="181" t="s">
        <v>5518</v>
      </c>
      <c r="U152" s="201"/>
      <c r="V152" s="226">
        <v>90</v>
      </c>
      <c r="X152" s="227">
        <v>0</v>
      </c>
      <c r="AB152" s="228" t="s">
        <v>15981</v>
      </c>
    </row>
    <row r="153" spans="1:28" s="227" customFormat="1" ht="63">
      <c r="A153" s="181" t="s">
        <v>12868</v>
      </c>
      <c r="B153" s="182" t="s">
        <v>1098</v>
      </c>
      <c r="C153" s="186" t="s">
        <v>12867</v>
      </c>
      <c r="D153" s="230"/>
      <c r="E153" s="182" t="s">
        <v>1080</v>
      </c>
      <c r="F153" s="182" t="s">
        <v>12868</v>
      </c>
      <c r="G153" s="182" t="s">
        <v>13177</v>
      </c>
      <c r="H153" s="183">
        <v>0</v>
      </c>
      <c r="I153" s="184" t="s">
        <v>12884</v>
      </c>
      <c r="J153" s="184" t="s">
        <v>12818</v>
      </c>
      <c r="K153" s="224"/>
      <c r="L153" s="224"/>
      <c r="M153" s="224"/>
      <c r="N153" s="224"/>
      <c r="O153" s="224"/>
      <c r="P153" s="185"/>
      <c r="Q153" s="225"/>
      <c r="R153" s="182" t="s">
        <v>12867</v>
      </c>
      <c r="S153" s="181" t="s">
        <v>12524</v>
      </c>
      <c r="T153" s="181" t="s">
        <v>6964</v>
      </c>
      <c r="U153" s="201"/>
      <c r="V153" s="226">
        <v>192</v>
      </c>
      <c r="X153" s="227">
        <v>0</v>
      </c>
      <c r="AB153" s="228" t="s">
        <v>15982</v>
      </c>
    </row>
    <row r="154" spans="1:28" s="227" customFormat="1" ht="37.799999999999997">
      <c r="A154" s="181" t="s">
        <v>13117</v>
      </c>
      <c r="B154" s="182" t="s">
        <v>1098</v>
      </c>
      <c r="C154" s="186" t="s">
        <v>13116</v>
      </c>
      <c r="D154" s="230"/>
      <c r="E154" s="182" t="s">
        <v>2384</v>
      </c>
      <c r="F154" s="182" t="s">
        <v>13117</v>
      </c>
      <c r="G154" s="182" t="s">
        <v>13177</v>
      </c>
      <c r="H154" s="183">
        <v>0</v>
      </c>
      <c r="I154" s="184" t="s">
        <v>13176</v>
      </c>
      <c r="J154" s="184" t="s">
        <v>1601</v>
      </c>
      <c r="K154" s="224"/>
      <c r="L154" s="224"/>
      <c r="M154" s="224"/>
      <c r="N154" s="224"/>
      <c r="O154" s="224"/>
      <c r="P154" s="185"/>
      <c r="Q154" s="225"/>
      <c r="R154" s="182" t="s">
        <v>13116</v>
      </c>
      <c r="S154" s="181" t="s">
        <v>12634</v>
      </c>
      <c r="T154" s="181" t="s">
        <v>11845</v>
      </c>
      <c r="U154" s="201"/>
      <c r="V154" s="226">
        <v>214</v>
      </c>
      <c r="X154" s="227">
        <v>0</v>
      </c>
      <c r="AB154" s="228" t="s">
        <v>15983</v>
      </c>
    </row>
    <row r="155" spans="1:28" s="227" customFormat="1" ht="50.4">
      <c r="A155" s="181" t="s">
        <v>13699</v>
      </c>
      <c r="B155" s="182" t="s">
        <v>1098</v>
      </c>
      <c r="C155" s="186" t="s">
        <v>13698</v>
      </c>
      <c r="D155" s="230"/>
      <c r="E155" s="182" t="s">
        <v>1061</v>
      </c>
      <c r="F155" s="182" t="s">
        <v>13699</v>
      </c>
      <c r="G155" s="182" t="s">
        <v>13177</v>
      </c>
      <c r="H155" s="183">
        <v>0</v>
      </c>
      <c r="I155" s="184" t="s">
        <v>13734</v>
      </c>
      <c r="J155" s="184" t="s">
        <v>2520</v>
      </c>
      <c r="K155" s="224"/>
      <c r="L155" s="224"/>
      <c r="M155" s="224"/>
      <c r="N155" s="224"/>
      <c r="O155" s="224"/>
      <c r="P155" s="185"/>
      <c r="Q155" s="225"/>
      <c r="R155" s="182" t="s">
        <v>13698</v>
      </c>
      <c r="S155" s="181" t="s">
        <v>12403</v>
      </c>
      <c r="T155" s="181" t="s">
        <v>2519</v>
      </c>
      <c r="U155" s="201"/>
      <c r="V155" s="226">
        <v>63</v>
      </c>
      <c r="X155" s="227">
        <v>0</v>
      </c>
      <c r="AB155" s="228" t="s">
        <v>15984</v>
      </c>
    </row>
    <row r="156" spans="1:28" s="227" customFormat="1" ht="50.4">
      <c r="A156" s="181" t="s">
        <v>13697</v>
      </c>
      <c r="B156" s="182" t="s">
        <v>1098</v>
      </c>
      <c r="C156" s="186" t="s">
        <v>13696</v>
      </c>
      <c r="D156" s="230"/>
      <c r="E156" s="182" t="s">
        <v>1075</v>
      </c>
      <c r="F156" s="182" t="s">
        <v>13697</v>
      </c>
      <c r="G156" s="182" t="s">
        <v>13177</v>
      </c>
      <c r="H156" s="183">
        <v>0</v>
      </c>
      <c r="I156" s="184" t="s">
        <v>13742</v>
      </c>
      <c r="J156" s="184" t="s">
        <v>6134</v>
      </c>
      <c r="K156" s="224"/>
      <c r="L156" s="224"/>
      <c r="M156" s="224"/>
      <c r="N156" s="224"/>
      <c r="O156" s="224"/>
      <c r="P156" s="185"/>
      <c r="Q156" s="225"/>
      <c r="R156" s="182" t="s">
        <v>13696</v>
      </c>
      <c r="S156" s="181" t="s">
        <v>12507</v>
      </c>
      <c r="T156" s="181" t="s">
        <v>6133</v>
      </c>
      <c r="U156" s="201"/>
      <c r="V156" s="226">
        <v>52</v>
      </c>
      <c r="X156" s="227">
        <v>0</v>
      </c>
      <c r="AB156" s="228" t="s">
        <v>15985</v>
      </c>
    </row>
    <row r="157" spans="1:28" s="227" customFormat="1" ht="37.799999999999997">
      <c r="A157" s="181" t="s">
        <v>13708</v>
      </c>
      <c r="B157" s="182" t="s">
        <v>1098</v>
      </c>
      <c r="C157" s="186" t="s">
        <v>13707</v>
      </c>
      <c r="D157" s="230"/>
      <c r="E157" s="182" t="s">
        <v>1075</v>
      </c>
      <c r="F157" s="182" t="s">
        <v>13708</v>
      </c>
      <c r="G157" s="182" t="s">
        <v>13177</v>
      </c>
      <c r="H157" s="183">
        <v>0</v>
      </c>
      <c r="I157" s="184" t="s">
        <v>14984</v>
      </c>
      <c r="J157" s="184" t="s">
        <v>15380</v>
      </c>
      <c r="K157" s="224"/>
      <c r="L157" s="224"/>
      <c r="M157" s="224"/>
      <c r="N157" s="224"/>
      <c r="O157" s="224"/>
      <c r="P157" s="185"/>
      <c r="Q157" s="225"/>
      <c r="R157" s="182" t="s">
        <v>13707</v>
      </c>
      <c r="S157" s="181" t="s">
        <v>12507</v>
      </c>
      <c r="T157" s="181" t="s">
        <v>6144</v>
      </c>
      <c r="U157" s="201"/>
      <c r="V157" s="226">
        <v>261</v>
      </c>
      <c r="X157" s="227">
        <v>0</v>
      </c>
      <c r="AB157" s="228" t="s">
        <v>15986</v>
      </c>
    </row>
    <row r="158" spans="1:28" s="227" customFormat="1" ht="75.599999999999994">
      <c r="A158" s="181" t="s">
        <v>15987</v>
      </c>
      <c r="B158" s="182" t="s">
        <v>1098</v>
      </c>
      <c r="C158" s="186" t="s">
        <v>15988</v>
      </c>
      <c r="D158" s="230"/>
      <c r="E158" s="182" t="s">
        <v>12931</v>
      </c>
      <c r="F158" s="182" t="s">
        <v>15987</v>
      </c>
      <c r="G158" s="182" t="s">
        <v>13177</v>
      </c>
      <c r="H158" s="183">
        <v>0</v>
      </c>
      <c r="I158" s="184" t="s">
        <v>15989</v>
      </c>
      <c r="J158" s="184" t="s">
        <v>3880</v>
      </c>
      <c r="K158" s="224"/>
      <c r="L158" s="224"/>
      <c r="M158" s="224"/>
      <c r="N158" s="224"/>
      <c r="O158" s="224"/>
      <c r="P158" s="185"/>
      <c r="Q158" s="225"/>
      <c r="R158" s="182" t="s">
        <v>15988</v>
      </c>
      <c r="S158" s="181" t="s">
        <v>12451</v>
      </c>
      <c r="T158" s="181" t="s">
        <v>3879</v>
      </c>
      <c r="U158" s="201"/>
      <c r="V158" s="226">
        <v>44</v>
      </c>
      <c r="X158" s="227">
        <v>0</v>
      </c>
      <c r="AB158" s="228" t="s">
        <v>15990</v>
      </c>
    </row>
    <row r="159" spans="1:28" s="227" customFormat="1" ht="88.2">
      <c r="A159" s="181" t="s">
        <v>13768</v>
      </c>
      <c r="B159" s="182" t="s">
        <v>1098</v>
      </c>
      <c r="C159" s="186" t="s">
        <v>13748</v>
      </c>
      <c r="D159" s="230"/>
      <c r="E159" s="182" t="s">
        <v>1077</v>
      </c>
      <c r="F159" s="182" t="s">
        <v>13768</v>
      </c>
      <c r="G159" s="182" t="s">
        <v>13177</v>
      </c>
      <c r="H159" s="183">
        <v>0</v>
      </c>
      <c r="I159" s="184" t="s">
        <v>13782</v>
      </c>
      <c r="J159" s="184" t="s">
        <v>1542</v>
      </c>
      <c r="K159" s="224"/>
      <c r="L159" s="224"/>
      <c r="M159" s="224"/>
      <c r="N159" s="224"/>
      <c r="O159" s="224"/>
      <c r="P159" s="185"/>
      <c r="Q159" s="225"/>
      <c r="R159" s="182" t="s">
        <v>13748</v>
      </c>
      <c r="S159" s="181" t="s">
        <v>12516</v>
      </c>
      <c r="T159" s="181" t="s">
        <v>6624</v>
      </c>
      <c r="U159" s="201"/>
      <c r="V159" s="226">
        <v>73</v>
      </c>
      <c r="X159" s="227">
        <v>0</v>
      </c>
      <c r="AB159" s="228" t="s">
        <v>15991</v>
      </c>
    </row>
    <row r="160" spans="1:28" s="227" customFormat="1" ht="88.2">
      <c r="A160" s="181" t="s">
        <v>13769</v>
      </c>
      <c r="B160" s="182" t="s">
        <v>1098</v>
      </c>
      <c r="C160" s="186" t="s">
        <v>13749</v>
      </c>
      <c r="D160" s="230"/>
      <c r="E160" s="182" t="s">
        <v>1077</v>
      </c>
      <c r="F160" s="182" t="s">
        <v>13769</v>
      </c>
      <c r="G160" s="182" t="s">
        <v>13177</v>
      </c>
      <c r="H160" s="183">
        <v>0</v>
      </c>
      <c r="I160" s="184" t="s">
        <v>6634</v>
      </c>
      <c r="J160" s="184" t="s">
        <v>6634</v>
      </c>
      <c r="K160" s="224"/>
      <c r="L160" s="224"/>
      <c r="M160" s="224"/>
      <c r="N160" s="224"/>
      <c r="O160" s="224"/>
      <c r="P160" s="185"/>
      <c r="Q160" s="225"/>
      <c r="R160" s="182" t="s">
        <v>13749</v>
      </c>
      <c r="S160" s="181" t="s">
        <v>12516</v>
      </c>
      <c r="T160" s="181" t="s">
        <v>6633</v>
      </c>
      <c r="U160" s="201"/>
      <c r="V160" s="226">
        <v>74</v>
      </c>
      <c r="X160" s="227">
        <v>0</v>
      </c>
      <c r="AB160" s="228" t="s">
        <v>15992</v>
      </c>
    </row>
    <row r="161" spans="1:28" s="227" customFormat="1" ht="75.599999999999994">
      <c r="A161" s="181" t="s">
        <v>13767</v>
      </c>
      <c r="B161" s="182" t="s">
        <v>1098</v>
      </c>
      <c r="C161" s="186" t="s">
        <v>13745</v>
      </c>
      <c r="D161" s="230"/>
      <c r="E161" s="182" t="s">
        <v>1075</v>
      </c>
      <c r="F161" s="182" t="s">
        <v>13767</v>
      </c>
      <c r="G161" s="182" t="s">
        <v>13177</v>
      </c>
      <c r="H161" s="183">
        <v>0</v>
      </c>
      <c r="I161" s="184" t="s">
        <v>13781</v>
      </c>
      <c r="J161" s="184" t="s">
        <v>15280</v>
      </c>
      <c r="K161" s="224"/>
      <c r="L161" s="224"/>
      <c r="M161" s="224"/>
      <c r="N161" s="224"/>
      <c r="O161" s="224"/>
      <c r="P161" s="185"/>
      <c r="Q161" s="225"/>
      <c r="R161" s="182" t="s">
        <v>13745</v>
      </c>
      <c r="S161" s="181" t="s">
        <v>12507</v>
      </c>
      <c r="T161" s="181" t="s">
        <v>6137</v>
      </c>
      <c r="U161" s="201"/>
      <c r="V161" s="226">
        <v>36</v>
      </c>
      <c r="X161" s="227">
        <v>0</v>
      </c>
      <c r="AB161" s="228" t="s">
        <v>15993</v>
      </c>
    </row>
    <row r="162" spans="1:28" s="227" customFormat="1" ht="50.4">
      <c r="A162" s="181" t="s">
        <v>13772</v>
      </c>
      <c r="B162" s="182" t="s">
        <v>1098</v>
      </c>
      <c r="C162" s="186" t="s">
        <v>13757</v>
      </c>
      <c r="D162" s="230"/>
      <c r="E162" s="182" t="s">
        <v>1075</v>
      </c>
      <c r="F162" s="182" t="s">
        <v>13772</v>
      </c>
      <c r="G162" s="182" t="s">
        <v>13177</v>
      </c>
      <c r="H162" s="183">
        <v>0</v>
      </c>
      <c r="I162" s="184" t="s">
        <v>13784</v>
      </c>
      <c r="J162" s="184" t="s">
        <v>15390</v>
      </c>
      <c r="K162" s="224"/>
      <c r="L162" s="224"/>
      <c r="M162" s="224"/>
      <c r="N162" s="224"/>
      <c r="O162" s="224"/>
      <c r="P162" s="185"/>
      <c r="Q162" s="225"/>
      <c r="R162" s="182" t="s">
        <v>13757</v>
      </c>
      <c r="S162" s="181" t="s">
        <v>12507</v>
      </c>
      <c r="T162" s="181" t="s">
        <v>15994</v>
      </c>
      <c r="U162" s="201"/>
      <c r="V162" s="226">
        <v>147</v>
      </c>
      <c r="X162" s="227">
        <v>0</v>
      </c>
      <c r="AB162" s="228" t="s">
        <v>15995</v>
      </c>
    </row>
    <row r="163" spans="1:28" s="227" customFormat="1" ht="88.2">
      <c r="A163" s="181" t="s">
        <v>14920</v>
      </c>
      <c r="B163" s="182" t="s">
        <v>1098</v>
      </c>
      <c r="C163" s="186" t="s">
        <v>14919</v>
      </c>
      <c r="D163" s="230"/>
      <c r="E163" s="182" t="s">
        <v>1075</v>
      </c>
      <c r="F163" s="182" t="s">
        <v>14920</v>
      </c>
      <c r="G163" s="182" t="s">
        <v>13177</v>
      </c>
      <c r="H163" s="183">
        <v>0</v>
      </c>
      <c r="I163" s="184" t="s">
        <v>14979</v>
      </c>
      <c r="J163" s="184" t="s">
        <v>15389</v>
      </c>
      <c r="K163" s="224"/>
      <c r="L163" s="224"/>
      <c r="M163" s="224"/>
      <c r="N163" s="224"/>
      <c r="O163" s="224"/>
      <c r="P163" s="185"/>
      <c r="Q163" s="225"/>
      <c r="R163" s="182" t="s">
        <v>14919</v>
      </c>
      <c r="S163" s="181" t="s">
        <v>12507</v>
      </c>
      <c r="T163" s="181" t="s">
        <v>6157</v>
      </c>
      <c r="U163" s="201"/>
      <c r="V163" s="226">
        <v>76</v>
      </c>
      <c r="X163" s="227">
        <v>0</v>
      </c>
      <c r="AB163" s="228" t="s">
        <v>15996</v>
      </c>
    </row>
    <row r="164" spans="1:28" s="227" customFormat="1" ht="88.2">
      <c r="A164" s="181" t="s">
        <v>14922</v>
      </c>
      <c r="B164" s="182" t="s">
        <v>1098</v>
      </c>
      <c r="C164" s="186" t="s">
        <v>14921</v>
      </c>
      <c r="D164" s="230"/>
      <c r="E164" s="182" t="s">
        <v>1075</v>
      </c>
      <c r="F164" s="182" t="s">
        <v>14922</v>
      </c>
      <c r="G164" s="182" t="s">
        <v>13177</v>
      </c>
      <c r="H164" s="183">
        <v>0</v>
      </c>
      <c r="I164" s="184" t="s">
        <v>14979</v>
      </c>
      <c r="J164" s="184" t="s">
        <v>15389</v>
      </c>
      <c r="K164" s="224"/>
      <c r="L164" s="224"/>
      <c r="M164" s="224"/>
      <c r="N164" s="224"/>
      <c r="O164" s="224"/>
      <c r="P164" s="185"/>
      <c r="Q164" s="225"/>
      <c r="R164" s="182" t="s">
        <v>14921</v>
      </c>
      <c r="S164" s="181" t="s">
        <v>12507</v>
      </c>
      <c r="T164" s="181" t="s">
        <v>6157</v>
      </c>
      <c r="U164" s="201"/>
      <c r="V164" s="226">
        <v>77</v>
      </c>
      <c r="X164" s="227">
        <v>0</v>
      </c>
      <c r="AB164" s="228" t="s">
        <v>15997</v>
      </c>
    </row>
    <row r="165" spans="1:28" s="227" customFormat="1" ht="88.2">
      <c r="A165" s="181" t="s">
        <v>14924</v>
      </c>
      <c r="B165" s="182" t="s">
        <v>1098</v>
      </c>
      <c r="C165" s="186" t="s">
        <v>14923</v>
      </c>
      <c r="D165" s="230"/>
      <c r="E165" s="182" t="s">
        <v>1075</v>
      </c>
      <c r="F165" s="182" t="s">
        <v>14924</v>
      </c>
      <c r="G165" s="182" t="s">
        <v>13177</v>
      </c>
      <c r="H165" s="183">
        <v>0</v>
      </c>
      <c r="I165" s="184" t="s">
        <v>14979</v>
      </c>
      <c r="J165" s="184" t="s">
        <v>15389</v>
      </c>
      <c r="K165" s="224"/>
      <c r="L165" s="224"/>
      <c r="M165" s="224"/>
      <c r="N165" s="224"/>
      <c r="O165" s="224"/>
      <c r="P165" s="185"/>
      <c r="Q165" s="225"/>
      <c r="R165" s="182" t="s">
        <v>14923</v>
      </c>
      <c r="S165" s="181" t="s">
        <v>12507</v>
      </c>
      <c r="T165" s="181" t="s">
        <v>6157</v>
      </c>
      <c r="U165" s="201"/>
      <c r="V165" s="226">
        <v>78</v>
      </c>
      <c r="X165" s="227">
        <v>0</v>
      </c>
      <c r="AB165" s="228" t="s">
        <v>15998</v>
      </c>
    </row>
    <row r="166" spans="1:28" s="227" customFormat="1" ht="88.2">
      <c r="A166" s="181" t="s">
        <v>14926</v>
      </c>
      <c r="B166" s="182" t="s">
        <v>1098</v>
      </c>
      <c r="C166" s="186" t="s">
        <v>14925</v>
      </c>
      <c r="D166" s="230"/>
      <c r="E166" s="182" t="s">
        <v>1075</v>
      </c>
      <c r="F166" s="182" t="s">
        <v>14926</v>
      </c>
      <c r="G166" s="182" t="s">
        <v>13177</v>
      </c>
      <c r="H166" s="183">
        <v>0</v>
      </c>
      <c r="I166" s="184" t="s">
        <v>14979</v>
      </c>
      <c r="J166" s="184" t="s">
        <v>15389</v>
      </c>
      <c r="K166" s="224"/>
      <c r="L166" s="224"/>
      <c r="M166" s="224"/>
      <c r="N166" s="224"/>
      <c r="O166" s="224"/>
      <c r="P166" s="185"/>
      <c r="Q166" s="225"/>
      <c r="R166" s="182" t="s">
        <v>14925</v>
      </c>
      <c r="S166" s="181" t="s">
        <v>12507</v>
      </c>
      <c r="T166" s="181" t="s">
        <v>6157</v>
      </c>
      <c r="U166" s="201"/>
      <c r="V166" s="226">
        <v>79</v>
      </c>
      <c r="X166" s="227">
        <v>0</v>
      </c>
      <c r="AB166" s="228" t="s">
        <v>15999</v>
      </c>
    </row>
    <row r="167" spans="1:28" s="227" customFormat="1" ht="37.799999999999997">
      <c r="A167" s="181" t="s">
        <v>14931</v>
      </c>
      <c r="B167" s="182" t="s">
        <v>1098</v>
      </c>
      <c r="C167" s="186" t="s">
        <v>14930</v>
      </c>
      <c r="D167" s="230"/>
      <c r="E167" s="182" t="s">
        <v>13030</v>
      </c>
      <c r="F167" s="182" t="s">
        <v>14931</v>
      </c>
      <c r="G167" s="182" t="s">
        <v>13177</v>
      </c>
      <c r="H167" s="183">
        <v>0</v>
      </c>
      <c r="I167" s="184" t="s">
        <v>14980</v>
      </c>
      <c r="J167" s="184" t="s">
        <v>15391</v>
      </c>
      <c r="K167" s="224"/>
      <c r="L167" s="224"/>
      <c r="M167" s="224"/>
      <c r="N167" s="224"/>
      <c r="O167" s="224"/>
      <c r="P167" s="185"/>
      <c r="Q167" s="225"/>
      <c r="R167" s="182" t="s">
        <v>14930</v>
      </c>
      <c r="S167" s="181" t="s">
        <v>12407</v>
      </c>
      <c r="T167" s="181" t="s">
        <v>15555</v>
      </c>
      <c r="U167" s="201"/>
      <c r="V167" s="226">
        <v>133</v>
      </c>
      <c r="X167" s="227">
        <v>0</v>
      </c>
      <c r="AB167" s="228" t="s">
        <v>16000</v>
      </c>
    </row>
    <row r="168" spans="1:28" s="227" customFormat="1" ht="25.2">
      <c r="A168" s="181" t="s">
        <v>14916</v>
      </c>
      <c r="B168" s="182" t="s">
        <v>1098</v>
      </c>
      <c r="C168" s="186" t="s">
        <v>14915</v>
      </c>
      <c r="D168" s="230"/>
      <c r="E168" s="182" t="s">
        <v>2384</v>
      </c>
      <c r="F168" s="182" t="s">
        <v>14916</v>
      </c>
      <c r="G168" s="182" t="s">
        <v>13177</v>
      </c>
      <c r="H168" s="183">
        <v>0</v>
      </c>
      <c r="I168" s="184" t="s">
        <v>14978</v>
      </c>
      <c r="J168" s="184" t="s">
        <v>1601</v>
      </c>
      <c r="K168" s="224"/>
      <c r="L168" s="224"/>
      <c r="M168" s="224"/>
      <c r="N168" s="224"/>
      <c r="O168" s="224"/>
      <c r="P168" s="185"/>
      <c r="Q168" s="225"/>
      <c r="R168" s="182" t="s">
        <v>14915</v>
      </c>
      <c r="S168" s="181" t="s">
        <v>12634</v>
      </c>
      <c r="T168" s="181" t="s">
        <v>11845</v>
      </c>
      <c r="U168" s="201"/>
      <c r="V168" s="226">
        <v>18</v>
      </c>
      <c r="X168" s="227">
        <v>0</v>
      </c>
      <c r="AB168" s="228" t="s">
        <v>16001</v>
      </c>
    </row>
    <row r="169" spans="1:28" s="227" customFormat="1" ht="50.4">
      <c r="A169" s="181" t="s">
        <v>16002</v>
      </c>
      <c r="B169" s="182" t="s">
        <v>1098</v>
      </c>
      <c r="C169" s="186" t="s">
        <v>16003</v>
      </c>
      <c r="D169" s="230"/>
      <c r="E169" s="182" t="s">
        <v>12931</v>
      </c>
      <c r="F169" s="182" t="s">
        <v>16002</v>
      </c>
      <c r="G169" s="182" t="s">
        <v>13177</v>
      </c>
      <c r="H169" s="183">
        <v>0</v>
      </c>
      <c r="I169" s="184" t="s">
        <v>16004</v>
      </c>
      <c r="J169" s="184" t="s">
        <v>3910</v>
      </c>
      <c r="K169" s="224"/>
      <c r="L169" s="224"/>
      <c r="M169" s="224"/>
      <c r="N169" s="224"/>
      <c r="O169" s="224"/>
      <c r="P169" s="185"/>
      <c r="Q169" s="225"/>
      <c r="R169" s="182" t="s">
        <v>16003</v>
      </c>
      <c r="S169" s="181" t="s">
        <v>12451</v>
      </c>
      <c r="T169" s="181" t="s">
        <v>3909</v>
      </c>
      <c r="U169" s="201"/>
      <c r="V169" s="226">
        <v>231</v>
      </c>
      <c r="X169" s="227">
        <v>0</v>
      </c>
      <c r="AB169" s="228" t="s">
        <v>16005</v>
      </c>
    </row>
    <row r="170" spans="1:28" s="227" customFormat="1" ht="50.4">
      <c r="A170" s="181" t="s">
        <v>16006</v>
      </c>
      <c r="B170" s="182" t="s">
        <v>1098</v>
      </c>
      <c r="C170" s="186" t="s">
        <v>16007</v>
      </c>
      <c r="D170" s="230"/>
      <c r="E170" s="182" t="s">
        <v>13017</v>
      </c>
      <c r="F170" s="182" t="s">
        <v>16006</v>
      </c>
      <c r="G170" s="182" t="s">
        <v>13177</v>
      </c>
      <c r="H170" s="183">
        <v>0</v>
      </c>
      <c r="I170" s="184" t="s">
        <v>16008</v>
      </c>
      <c r="J170" s="184" t="s">
        <v>8292</v>
      </c>
      <c r="K170" s="224"/>
      <c r="L170" s="224"/>
      <c r="M170" s="224"/>
      <c r="N170" s="224"/>
      <c r="O170" s="224"/>
      <c r="P170" s="185"/>
      <c r="Q170" s="225"/>
      <c r="R170" s="182" t="s">
        <v>16007</v>
      </c>
      <c r="S170" s="181" t="s">
        <v>12553</v>
      </c>
      <c r="T170" s="181" t="s">
        <v>8291</v>
      </c>
      <c r="U170" s="201"/>
      <c r="V170" s="226">
        <v>233</v>
      </c>
      <c r="X170" s="227">
        <v>0</v>
      </c>
      <c r="AB170" s="228" t="s">
        <v>16009</v>
      </c>
    </row>
    <row r="171" spans="1:28" s="227" customFormat="1" ht="37.799999999999997">
      <c r="A171" s="181" t="s">
        <v>14934</v>
      </c>
      <c r="B171" s="182" t="s">
        <v>1098</v>
      </c>
      <c r="C171" s="186" t="s">
        <v>14933</v>
      </c>
      <c r="D171" s="230"/>
      <c r="E171" s="182" t="s">
        <v>1075</v>
      </c>
      <c r="F171" s="182" t="s">
        <v>14934</v>
      </c>
      <c r="G171" s="182" t="s">
        <v>13177</v>
      </c>
      <c r="H171" s="183">
        <v>0</v>
      </c>
      <c r="I171" s="184" t="s">
        <v>14981</v>
      </c>
      <c r="J171" s="184" t="s">
        <v>15390</v>
      </c>
      <c r="K171" s="224"/>
      <c r="L171" s="224"/>
      <c r="M171" s="224"/>
      <c r="N171" s="224"/>
      <c r="O171" s="224"/>
      <c r="P171" s="185"/>
      <c r="Q171" s="225"/>
      <c r="R171" s="182" t="s">
        <v>14933</v>
      </c>
      <c r="S171" s="181" t="s">
        <v>12507</v>
      </c>
      <c r="T171" s="181" t="s">
        <v>15994</v>
      </c>
      <c r="U171" s="201"/>
      <c r="V171" s="226">
        <v>165</v>
      </c>
      <c r="X171" s="227">
        <v>0</v>
      </c>
      <c r="AB171" s="228" t="s">
        <v>16010</v>
      </c>
    </row>
    <row r="172" spans="1:28" s="227" customFormat="1" ht="50.4">
      <c r="A172" s="181" t="s">
        <v>14938</v>
      </c>
      <c r="B172" s="182" t="s">
        <v>1098</v>
      </c>
      <c r="C172" s="186" t="s">
        <v>14937</v>
      </c>
      <c r="D172" s="230"/>
      <c r="E172" s="182" t="s">
        <v>2384</v>
      </c>
      <c r="F172" s="182" t="s">
        <v>14938</v>
      </c>
      <c r="G172" s="182" t="s">
        <v>13177</v>
      </c>
      <c r="H172" s="183">
        <v>0</v>
      </c>
      <c r="I172" s="184" t="s">
        <v>14982</v>
      </c>
      <c r="J172" s="184" t="s">
        <v>1703</v>
      </c>
      <c r="K172" s="224"/>
      <c r="L172" s="224"/>
      <c r="M172" s="224"/>
      <c r="N172" s="224"/>
      <c r="O172" s="224"/>
      <c r="P172" s="185"/>
      <c r="Q172" s="225"/>
      <c r="R172" s="182" t="s">
        <v>14937</v>
      </c>
      <c r="S172" s="181" t="s">
        <v>12634</v>
      </c>
      <c r="T172" s="181" t="s">
        <v>11855</v>
      </c>
      <c r="U172" s="201"/>
      <c r="V172" s="226">
        <v>169</v>
      </c>
      <c r="X172" s="227">
        <v>0</v>
      </c>
      <c r="AB172" s="228" t="s">
        <v>16011</v>
      </c>
    </row>
    <row r="173" spans="1:28" s="227" customFormat="1" ht="75.599999999999994">
      <c r="A173" s="181" t="s">
        <v>14936</v>
      </c>
      <c r="B173" s="182" t="s">
        <v>1098</v>
      </c>
      <c r="C173" s="186" t="s">
        <v>14935</v>
      </c>
      <c r="D173" s="230"/>
      <c r="E173" s="182" t="s">
        <v>864</v>
      </c>
      <c r="F173" s="182" t="s">
        <v>14936</v>
      </c>
      <c r="G173" s="182" t="s">
        <v>13177</v>
      </c>
      <c r="H173" s="183">
        <v>0</v>
      </c>
      <c r="I173" s="184" t="s">
        <v>15289</v>
      </c>
      <c r="J173" s="184" t="s">
        <v>1610</v>
      </c>
      <c r="K173" s="224"/>
      <c r="L173" s="224"/>
      <c r="M173" s="224"/>
      <c r="N173" s="224"/>
      <c r="O173" s="224"/>
      <c r="P173" s="185"/>
      <c r="Q173" s="225"/>
      <c r="R173" s="182" t="s">
        <v>14935</v>
      </c>
      <c r="S173" s="181" t="s">
        <v>12648</v>
      </c>
      <c r="T173" s="181" t="s">
        <v>15271</v>
      </c>
      <c r="U173" s="201"/>
      <c r="V173" s="226">
        <v>167</v>
      </c>
      <c r="X173" s="227">
        <v>0</v>
      </c>
      <c r="AB173" s="228" t="s">
        <v>16012</v>
      </c>
    </row>
    <row r="174" spans="1:28" s="227" customFormat="1" ht="37.799999999999997">
      <c r="A174" s="181" t="s">
        <v>14944</v>
      </c>
      <c r="B174" s="182" t="s">
        <v>1098</v>
      </c>
      <c r="C174" s="186" t="s">
        <v>14943</v>
      </c>
      <c r="D174" s="230"/>
      <c r="E174" s="182" t="s">
        <v>1073</v>
      </c>
      <c r="F174" s="182" t="s">
        <v>14944</v>
      </c>
      <c r="G174" s="182" t="s">
        <v>13177</v>
      </c>
      <c r="H174" s="183">
        <v>0</v>
      </c>
      <c r="I174" s="184" t="s">
        <v>15296</v>
      </c>
      <c r="J174" s="184" t="s">
        <v>12785</v>
      </c>
      <c r="K174" s="224"/>
      <c r="L174" s="224"/>
      <c r="M174" s="224"/>
      <c r="N174" s="224"/>
      <c r="O174" s="224"/>
      <c r="P174" s="185"/>
      <c r="Q174" s="225"/>
      <c r="R174" s="182" t="s">
        <v>14943</v>
      </c>
      <c r="S174" s="181" t="s">
        <v>12477</v>
      </c>
      <c r="T174" s="181" t="s">
        <v>12725</v>
      </c>
      <c r="U174" s="201"/>
      <c r="V174" s="226">
        <v>296</v>
      </c>
      <c r="X174" s="227">
        <v>0</v>
      </c>
      <c r="AB174" s="228" t="s">
        <v>16013</v>
      </c>
    </row>
    <row r="175" spans="1:28" s="227" customFormat="1" ht="63">
      <c r="A175" s="181" t="s">
        <v>15287</v>
      </c>
      <c r="B175" s="182" t="s">
        <v>1098</v>
      </c>
      <c r="C175" s="186" t="s">
        <v>15286</v>
      </c>
      <c r="D175" s="230"/>
      <c r="E175" s="182" t="s">
        <v>12931</v>
      </c>
      <c r="F175" s="182" t="s">
        <v>15287</v>
      </c>
      <c r="G175" s="182" t="s">
        <v>13177</v>
      </c>
      <c r="H175" s="183">
        <v>0</v>
      </c>
      <c r="I175" s="184" t="s">
        <v>15288</v>
      </c>
      <c r="J175" s="184" t="s">
        <v>3908</v>
      </c>
      <c r="K175" s="224"/>
      <c r="L175" s="224"/>
      <c r="M175" s="224"/>
      <c r="N175" s="224"/>
      <c r="O175" s="224"/>
      <c r="P175" s="185"/>
      <c r="Q175" s="225"/>
      <c r="R175" s="182" t="s">
        <v>15286</v>
      </c>
      <c r="S175" s="181" t="s">
        <v>12451</v>
      </c>
      <c r="T175" s="181" t="s">
        <v>3907</v>
      </c>
      <c r="U175" s="201"/>
      <c r="V175" s="226">
        <v>89</v>
      </c>
      <c r="X175" s="227">
        <v>0</v>
      </c>
      <c r="AB175" s="228" t="s">
        <v>16014</v>
      </c>
    </row>
    <row r="176" spans="1:28" s="227" customFormat="1" ht="50.4">
      <c r="A176" s="181" t="s">
        <v>15282</v>
      </c>
      <c r="B176" s="182" t="s">
        <v>1098</v>
      </c>
      <c r="C176" s="186" t="s">
        <v>15281</v>
      </c>
      <c r="D176" s="230"/>
      <c r="E176" s="182" t="s">
        <v>1069</v>
      </c>
      <c r="F176" s="182" t="s">
        <v>15282</v>
      </c>
      <c r="G176" s="182" t="s">
        <v>13177</v>
      </c>
      <c r="H176" s="183">
        <v>0</v>
      </c>
      <c r="I176" s="184" t="s">
        <v>15283</v>
      </c>
      <c r="J176" s="184" t="s">
        <v>13544</v>
      </c>
      <c r="K176" s="224"/>
      <c r="L176" s="224"/>
      <c r="M176" s="224"/>
      <c r="N176" s="224"/>
      <c r="O176" s="224"/>
      <c r="P176" s="185"/>
      <c r="Q176" s="225"/>
      <c r="R176" s="182" t="s">
        <v>15281</v>
      </c>
      <c r="S176" s="181" t="s">
        <v>12450</v>
      </c>
      <c r="T176" s="181" t="s">
        <v>13447</v>
      </c>
      <c r="U176" s="201"/>
      <c r="V176" s="226">
        <v>65</v>
      </c>
      <c r="X176" s="227">
        <v>0</v>
      </c>
      <c r="AB176" s="228" t="s">
        <v>16015</v>
      </c>
    </row>
    <row r="177" spans="1:28" s="227" customFormat="1" ht="100.8">
      <c r="A177" s="181" t="s">
        <v>16016</v>
      </c>
      <c r="B177" s="182" t="s">
        <v>1100</v>
      </c>
      <c r="C177" s="186" t="s">
        <v>16017</v>
      </c>
      <c r="D177" s="230"/>
      <c r="E177" s="182" t="s">
        <v>1069</v>
      </c>
      <c r="F177" s="182" t="s">
        <v>16016</v>
      </c>
      <c r="G177" s="182" t="s">
        <v>13177</v>
      </c>
      <c r="H177" s="183">
        <v>0</v>
      </c>
      <c r="I177" s="184" t="s">
        <v>16018</v>
      </c>
      <c r="J177" s="184" t="s">
        <v>13535</v>
      </c>
      <c r="K177" s="224"/>
      <c r="L177" s="224"/>
      <c r="M177" s="224"/>
      <c r="N177" s="224"/>
      <c r="O177" s="224"/>
      <c r="P177" s="185"/>
      <c r="Q177" s="225"/>
      <c r="R177" s="182" t="s">
        <v>16017</v>
      </c>
      <c r="S177" s="181" t="s">
        <v>12450</v>
      </c>
      <c r="T177" s="181" t="s">
        <v>13435</v>
      </c>
      <c r="U177" s="201"/>
      <c r="V177" s="226">
        <v>324</v>
      </c>
      <c r="X177" s="227">
        <v>0</v>
      </c>
      <c r="AB177" s="228" t="s">
        <v>16019</v>
      </c>
    </row>
    <row r="178" spans="1:28" s="227" customFormat="1" ht="63">
      <c r="A178" s="181" t="s">
        <v>728</v>
      </c>
      <c r="B178" s="182" t="s">
        <v>1100</v>
      </c>
      <c r="C178" s="186" t="s">
        <v>43</v>
      </c>
      <c r="D178" s="230"/>
      <c r="E178" s="182" t="s">
        <v>1069</v>
      </c>
      <c r="F178" s="182" t="s">
        <v>728</v>
      </c>
      <c r="G178" s="182" t="s">
        <v>13177</v>
      </c>
      <c r="H178" s="183">
        <v>0</v>
      </c>
      <c r="I178" s="184" t="s">
        <v>1679</v>
      </c>
      <c r="J178" s="184" t="s">
        <v>13536</v>
      </c>
      <c r="K178" s="224"/>
      <c r="L178" s="224"/>
      <c r="M178" s="224"/>
      <c r="N178" s="224"/>
      <c r="O178" s="224"/>
      <c r="P178" s="185"/>
      <c r="Q178" s="225"/>
      <c r="R178" s="182" t="s">
        <v>43</v>
      </c>
      <c r="S178" s="181" t="s">
        <v>12450</v>
      </c>
      <c r="T178" s="181" t="s">
        <v>13436</v>
      </c>
      <c r="U178" s="201"/>
      <c r="V178" s="226">
        <v>328</v>
      </c>
      <c r="X178" s="227">
        <v>0</v>
      </c>
      <c r="AB178" s="228" t="s">
        <v>16020</v>
      </c>
    </row>
    <row r="179" spans="1:28" s="227" customFormat="1" ht="88.2">
      <c r="A179" s="181" t="s">
        <v>730</v>
      </c>
      <c r="B179" s="182" t="s">
        <v>1100</v>
      </c>
      <c r="C179" s="186" t="s">
        <v>14945</v>
      </c>
      <c r="D179" s="230"/>
      <c r="E179" s="182" t="s">
        <v>1069</v>
      </c>
      <c r="F179" s="182" t="s">
        <v>730</v>
      </c>
      <c r="G179" s="182" t="s">
        <v>13177</v>
      </c>
      <c r="H179" s="183">
        <v>0</v>
      </c>
      <c r="I179" s="184" t="s">
        <v>1681</v>
      </c>
      <c r="J179" s="184" t="s">
        <v>13536</v>
      </c>
      <c r="K179" s="224"/>
      <c r="L179" s="224"/>
      <c r="M179" s="224"/>
      <c r="N179" s="224"/>
      <c r="O179" s="224"/>
      <c r="P179" s="185"/>
      <c r="Q179" s="225"/>
      <c r="R179" s="182" t="s">
        <v>14945</v>
      </c>
      <c r="S179" s="181" t="s">
        <v>12450</v>
      </c>
      <c r="T179" s="181" t="s">
        <v>13436</v>
      </c>
      <c r="U179" s="201"/>
      <c r="V179" s="226">
        <v>380</v>
      </c>
      <c r="X179" s="227">
        <v>0</v>
      </c>
      <c r="AB179" s="228" t="s">
        <v>16021</v>
      </c>
    </row>
    <row r="180" spans="1:28" s="227" customFormat="1" ht="88.2">
      <c r="A180" s="181" t="s">
        <v>731</v>
      </c>
      <c r="B180" s="182" t="s">
        <v>1100</v>
      </c>
      <c r="C180" s="186" t="s">
        <v>2</v>
      </c>
      <c r="D180" s="230"/>
      <c r="E180" s="182" t="s">
        <v>1069</v>
      </c>
      <c r="F180" s="182" t="s">
        <v>731</v>
      </c>
      <c r="G180" s="182" t="s">
        <v>13177</v>
      </c>
      <c r="H180" s="183">
        <v>0</v>
      </c>
      <c r="I180" s="184" t="s">
        <v>1682</v>
      </c>
      <c r="J180" s="184" t="s">
        <v>13531</v>
      </c>
      <c r="K180" s="224"/>
      <c r="L180" s="224"/>
      <c r="M180" s="224"/>
      <c r="N180" s="224"/>
      <c r="O180" s="224"/>
      <c r="P180" s="185"/>
      <c r="Q180" s="225"/>
      <c r="R180" s="182" t="s">
        <v>2</v>
      </c>
      <c r="S180" s="181" t="s">
        <v>12450</v>
      </c>
      <c r="T180" s="181" t="s">
        <v>13431</v>
      </c>
      <c r="U180" s="201"/>
      <c r="V180" s="226">
        <v>341</v>
      </c>
      <c r="X180" s="227">
        <v>0</v>
      </c>
      <c r="AB180" s="228" t="s">
        <v>16022</v>
      </c>
    </row>
    <row r="181" spans="1:28" s="227" customFormat="1" ht="50.4">
      <c r="A181" s="181" t="s">
        <v>732</v>
      </c>
      <c r="B181" s="182" t="s">
        <v>1100</v>
      </c>
      <c r="C181" s="186" t="s">
        <v>44</v>
      </c>
      <c r="D181" s="230"/>
      <c r="E181" s="182" t="s">
        <v>1069</v>
      </c>
      <c r="F181" s="182" t="s">
        <v>732</v>
      </c>
      <c r="G181" s="182" t="s">
        <v>13177</v>
      </c>
      <c r="H181" s="183">
        <v>0</v>
      </c>
      <c r="I181" s="184" t="s">
        <v>1682</v>
      </c>
      <c r="J181" s="184" t="s">
        <v>13531</v>
      </c>
      <c r="K181" s="224"/>
      <c r="L181" s="224"/>
      <c r="M181" s="224"/>
      <c r="N181" s="224"/>
      <c r="O181" s="224"/>
      <c r="P181" s="185"/>
      <c r="Q181" s="225"/>
      <c r="R181" s="182" t="s">
        <v>44</v>
      </c>
      <c r="S181" s="181" t="s">
        <v>12450</v>
      </c>
      <c r="T181" s="181" t="s">
        <v>13431</v>
      </c>
      <c r="U181" s="201"/>
      <c r="V181" s="226">
        <v>343</v>
      </c>
      <c r="X181" s="227">
        <v>0</v>
      </c>
      <c r="AB181" s="228" t="s">
        <v>16023</v>
      </c>
    </row>
    <row r="182" spans="1:28" s="227" customFormat="1" ht="37.799999999999997">
      <c r="A182" s="181" t="s">
        <v>733</v>
      </c>
      <c r="B182" s="182" t="s">
        <v>1100</v>
      </c>
      <c r="C182" s="186" t="s">
        <v>15301</v>
      </c>
      <c r="D182" s="230"/>
      <c r="E182" s="182" t="s">
        <v>1065</v>
      </c>
      <c r="F182" s="182" t="s">
        <v>733</v>
      </c>
      <c r="G182" s="182" t="s">
        <v>13177</v>
      </c>
      <c r="H182" s="183">
        <v>0</v>
      </c>
      <c r="I182" s="184" t="s">
        <v>1683</v>
      </c>
      <c r="J182" s="184" t="s">
        <v>1515</v>
      </c>
      <c r="K182" s="224"/>
      <c r="L182" s="224"/>
      <c r="M182" s="224"/>
      <c r="N182" s="224"/>
      <c r="O182" s="224"/>
      <c r="P182" s="185"/>
      <c r="Q182" s="225"/>
      <c r="R182" s="182" t="s">
        <v>15301</v>
      </c>
      <c r="S182" s="181" t="s">
        <v>12433</v>
      </c>
      <c r="T182" s="181" t="s">
        <v>3385</v>
      </c>
      <c r="U182" s="201"/>
      <c r="V182" s="226">
        <v>323</v>
      </c>
      <c r="X182" s="227">
        <v>0</v>
      </c>
      <c r="AB182" s="228" t="s">
        <v>16024</v>
      </c>
    </row>
    <row r="183" spans="1:28" s="227" customFormat="1" ht="88.2">
      <c r="A183" s="181" t="s">
        <v>734</v>
      </c>
      <c r="B183" s="182" t="s">
        <v>1100</v>
      </c>
      <c r="C183" s="186" t="s">
        <v>2107</v>
      </c>
      <c r="D183" s="230"/>
      <c r="E183" s="182" t="s">
        <v>1075</v>
      </c>
      <c r="F183" s="182" t="s">
        <v>734</v>
      </c>
      <c r="G183" s="182" t="s">
        <v>13177</v>
      </c>
      <c r="H183" s="183">
        <v>0</v>
      </c>
      <c r="I183" s="184" t="s">
        <v>1684</v>
      </c>
      <c r="J183" s="184" t="s">
        <v>15280</v>
      </c>
      <c r="K183" s="224"/>
      <c r="L183" s="224"/>
      <c r="M183" s="224"/>
      <c r="N183" s="224"/>
      <c r="O183" s="224"/>
      <c r="P183" s="185"/>
      <c r="Q183" s="225"/>
      <c r="R183" s="182" t="s">
        <v>2107</v>
      </c>
      <c r="S183" s="181" t="s">
        <v>12507</v>
      </c>
      <c r="T183" s="181" t="s">
        <v>6137</v>
      </c>
      <c r="U183" s="201"/>
      <c r="V183" s="226">
        <v>350</v>
      </c>
      <c r="X183" s="227">
        <v>0</v>
      </c>
      <c r="AB183" s="228" t="s">
        <v>16025</v>
      </c>
    </row>
    <row r="184" spans="1:28" s="227" customFormat="1" ht="63">
      <c r="A184" s="181" t="s">
        <v>735</v>
      </c>
      <c r="B184" s="182" t="s">
        <v>1100</v>
      </c>
      <c r="C184" s="186" t="s">
        <v>12377</v>
      </c>
      <c r="D184" s="230"/>
      <c r="E184" s="182" t="s">
        <v>1065</v>
      </c>
      <c r="F184" s="182" t="s">
        <v>735</v>
      </c>
      <c r="G184" s="182" t="s">
        <v>13177</v>
      </c>
      <c r="H184" s="183">
        <v>0</v>
      </c>
      <c r="I184" s="184" t="s">
        <v>1686</v>
      </c>
      <c r="J184" s="184" t="s">
        <v>1687</v>
      </c>
      <c r="K184" s="224"/>
      <c r="L184" s="224"/>
      <c r="M184" s="224"/>
      <c r="N184" s="224"/>
      <c r="O184" s="224"/>
      <c r="P184" s="185"/>
      <c r="Q184" s="225"/>
      <c r="R184" s="182" t="s">
        <v>12377</v>
      </c>
      <c r="S184" s="181" t="s">
        <v>12433</v>
      </c>
      <c r="T184" s="181" t="s">
        <v>3378</v>
      </c>
      <c r="U184" s="201"/>
      <c r="V184" s="226">
        <v>351</v>
      </c>
      <c r="X184" s="227">
        <v>0</v>
      </c>
      <c r="AB184" s="228" t="s">
        <v>16026</v>
      </c>
    </row>
    <row r="185" spans="1:28" s="227" customFormat="1" ht="88.2">
      <c r="A185" s="181" t="s">
        <v>736</v>
      </c>
      <c r="B185" s="182" t="s">
        <v>1100</v>
      </c>
      <c r="C185" s="186" t="s">
        <v>1196</v>
      </c>
      <c r="D185" s="230"/>
      <c r="E185" s="182" t="s">
        <v>1077</v>
      </c>
      <c r="F185" s="182" t="s">
        <v>736</v>
      </c>
      <c r="G185" s="182" t="s">
        <v>13177</v>
      </c>
      <c r="H185" s="183">
        <v>0</v>
      </c>
      <c r="I185" s="184" t="s">
        <v>1688</v>
      </c>
      <c r="J185" s="184" t="s">
        <v>1689</v>
      </c>
      <c r="K185" s="224"/>
      <c r="L185" s="224"/>
      <c r="M185" s="224"/>
      <c r="N185" s="224"/>
      <c r="O185" s="224"/>
      <c r="P185" s="185"/>
      <c r="Q185" s="225"/>
      <c r="R185" s="182" t="s">
        <v>1196</v>
      </c>
      <c r="S185" s="181" t="s">
        <v>12516</v>
      </c>
      <c r="T185" s="181" t="s">
        <v>6583</v>
      </c>
      <c r="U185" s="201"/>
      <c r="V185" s="226">
        <v>355</v>
      </c>
      <c r="X185" s="227">
        <v>0</v>
      </c>
      <c r="AB185" s="228" t="s">
        <v>16027</v>
      </c>
    </row>
    <row r="186" spans="1:28" s="227" customFormat="1" ht="50.4">
      <c r="A186" s="181" t="s">
        <v>737</v>
      </c>
      <c r="B186" s="182" t="s">
        <v>1100</v>
      </c>
      <c r="C186" s="186" t="s">
        <v>2478</v>
      </c>
      <c r="D186" s="230"/>
      <c r="E186" s="182" t="s">
        <v>1072</v>
      </c>
      <c r="F186" s="182" t="s">
        <v>737</v>
      </c>
      <c r="G186" s="182" t="s">
        <v>13177</v>
      </c>
      <c r="H186" s="183">
        <v>0</v>
      </c>
      <c r="I186" s="184" t="s">
        <v>1690</v>
      </c>
      <c r="J186" s="184" t="s">
        <v>1691</v>
      </c>
      <c r="K186" s="224"/>
      <c r="L186" s="224"/>
      <c r="M186" s="224"/>
      <c r="N186" s="224"/>
      <c r="O186" s="224"/>
      <c r="P186" s="185"/>
      <c r="Q186" s="225"/>
      <c r="R186" s="182" t="s">
        <v>2478</v>
      </c>
      <c r="S186" s="181" t="s">
        <v>12466</v>
      </c>
      <c r="T186" s="181" t="s">
        <v>15424</v>
      </c>
      <c r="U186" s="201"/>
      <c r="V186" s="226">
        <v>359</v>
      </c>
      <c r="X186" s="227">
        <v>0</v>
      </c>
      <c r="AB186" s="228" t="s">
        <v>16028</v>
      </c>
    </row>
    <row r="187" spans="1:28" s="227" customFormat="1" ht="88.2">
      <c r="A187" s="181" t="s">
        <v>738</v>
      </c>
      <c r="B187" s="182" t="s">
        <v>1100</v>
      </c>
      <c r="C187" s="186" t="s">
        <v>999</v>
      </c>
      <c r="D187" s="230"/>
      <c r="E187" s="182" t="s">
        <v>1069</v>
      </c>
      <c r="F187" s="182" t="s">
        <v>738</v>
      </c>
      <c r="G187" s="182" t="s">
        <v>13177</v>
      </c>
      <c r="H187" s="183">
        <v>0</v>
      </c>
      <c r="I187" s="184" t="s">
        <v>1692</v>
      </c>
      <c r="J187" s="184" t="s">
        <v>13517</v>
      </c>
      <c r="K187" s="224"/>
      <c r="L187" s="224"/>
      <c r="M187" s="224"/>
      <c r="N187" s="224"/>
      <c r="O187" s="224"/>
      <c r="P187" s="185"/>
      <c r="Q187" s="225"/>
      <c r="R187" s="182" t="s">
        <v>999</v>
      </c>
      <c r="S187" s="181" t="s">
        <v>12450</v>
      </c>
      <c r="T187" s="181" t="s">
        <v>13417</v>
      </c>
      <c r="U187" s="201"/>
      <c r="V187" s="226">
        <v>358</v>
      </c>
      <c r="X187" s="227">
        <v>0</v>
      </c>
      <c r="AB187" s="228" t="s">
        <v>16029</v>
      </c>
    </row>
    <row r="188" spans="1:28" s="227" customFormat="1" ht="37.799999999999997">
      <c r="A188" s="181" t="s">
        <v>16030</v>
      </c>
      <c r="B188" s="182" t="s">
        <v>1100</v>
      </c>
      <c r="C188" s="186" t="s">
        <v>16031</v>
      </c>
      <c r="D188" s="230"/>
      <c r="E188" s="182" t="s">
        <v>2384</v>
      </c>
      <c r="F188" s="182" t="s">
        <v>16030</v>
      </c>
      <c r="G188" s="182" t="s">
        <v>13177</v>
      </c>
      <c r="H188" s="183">
        <v>0</v>
      </c>
      <c r="I188" s="184" t="s">
        <v>16032</v>
      </c>
      <c r="J188" s="184" t="s">
        <v>2215</v>
      </c>
      <c r="K188" s="224"/>
      <c r="L188" s="224"/>
      <c r="M188" s="224"/>
      <c r="N188" s="224"/>
      <c r="O188" s="224"/>
      <c r="P188" s="185"/>
      <c r="Q188" s="225"/>
      <c r="R188" s="182" t="s">
        <v>16031</v>
      </c>
      <c r="S188" s="181" t="s">
        <v>12634</v>
      </c>
      <c r="T188" s="181" t="s">
        <v>11867</v>
      </c>
      <c r="U188" s="201"/>
      <c r="V188" s="226">
        <v>361</v>
      </c>
      <c r="X188" s="227">
        <v>0</v>
      </c>
      <c r="AB188" s="228" t="s">
        <v>16033</v>
      </c>
    </row>
    <row r="189" spans="1:28" s="227" customFormat="1" ht="100.8">
      <c r="A189" s="181" t="s">
        <v>739</v>
      </c>
      <c r="B189" s="182" t="s">
        <v>1100</v>
      </c>
      <c r="C189" s="186" t="s">
        <v>13196</v>
      </c>
      <c r="D189" s="230"/>
      <c r="E189" s="182" t="s">
        <v>1069</v>
      </c>
      <c r="F189" s="182" t="s">
        <v>739</v>
      </c>
      <c r="G189" s="182" t="s">
        <v>13177</v>
      </c>
      <c r="H189" s="183">
        <v>0</v>
      </c>
      <c r="I189" s="184" t="s">
        <v>1694</v>
      </c>
      <c r="J189" s="184" t="s">
        <v>13535</v>
      </c>
      <c r="K189" s="224"/>
      <c r="L189" s="224"/>
      <c r="M189" s="224"/>
      <c r="N189" s="224"/>
      <c r="O189" s="224"/>
      <c r="P189" s="185"/>
      <c r="Q189" s="225"/>
      <c r="R189" s="182" t="s">
        <v>13196</v>
      </c>
      <c r="S189" s="181" t="s">
        <v>12450</v>
      </c>
      <c r="T189" s="181" t="s">
        <v>13435</v>
      </c>
      <c r="U189" s="201"/>
      <c r="V189" s="226">
        <v>383</v>
      </c>
      <c r="X189" s="227">
        <v>0</v>
      </c>
      <c r="AB189" s="228" t="s">
        <v>16034</v>
      </c>
    </row>
    <row r="190" spans="1:28" s="227" customFormat="1" ht="88.2">
      <c r="A190" s="181" t="s">
        <v>740</v>
      </c>
      <c r="B190" s="182" t="s">
        <v>1100</v>
      </c>
      <c r="C190" s="186" t="s">
        <v>1343</v>
      </c>
      <c r="D190" s="230"/>
      <c r="E190" s="182" t="s">
        <v>854</v>
      </c>
      <c r="F190" s="182" t="s">
        <v>740</v>
      </c>
      <c r="G190" s="182" t="s">
        <v>13177</v>
      </c>
      <c r="H190" s="183">
        <v>0</v>
      </c>
      <c r="I190" s="184" t="s">
        <v>1695</v>
      </c>
      <c r="J190" s="184" t="s">
        <v>9955</v>
      </c>
      <c r="K190" s="224"/>
      <c r="L190" s="224"/>
      <c r="M190" s="224"/>
      <c r="N190" s="224"/>
      <c r="O190" s="224"/>
      <c r="P190" s="185"/>
      <c r="Q190" s="225"/>
      <c r="R190" s="182" t="s">
        <v>1343</v>
      </c>
      <c r="S190" s="181" t="s">
        <v>12592</v>
      </c>
      <c r="T190" s="181" t="s">
        <v>9954</v>
      </c>
      <c r="U190" s="201"/>
      <c r="V190" s="226">
        <v>369</v>
      </c>
      <c r="X190" s="227">
        <v>0</v>
      </c>
      <c r="AB190" s="228" t="s">
        <v>16035</v>
      </c>
    </row>
    <row r="191" spans="1:28" s="227" customFormat="1" ht="63">
      <c r="A191" s="181" t="s">
        <v>741</v>
      </c>
      <c r="B191" s="182" t="s">
        <v>1100</v>
      </c>
      <c r="C191" s="186" t="s">
        <v>2397</v>
      </c>
      <c r="D191" s="230"/>
      <c r="E191" s="182" t="s">
        <v>1077</v>
      </c>
      <c r="F191" s="182" t="s">
        <v>741</v>
      </c>
      <c r="G191" s="182" t="s">
        <v>13177</v>
      </c>
      <c r="H191" s="183">
        <v>0</v>
      </c>
      <c r="I191" s="184" t="s">
        <v>1696</v>
      </c>
      <c r="J191" s="184" t="s">
        <v>1518</v>
      </c>
      <c r="K191" s="224"/>
      <c r="L191" s="224"/>
      <c r="M191" s="224"/>
      <c r="N191" s="224"/>
      <c r="O191" s="224"/>
      <c r="P191" s="185"/>
      <c r="Q191" s="225"/>
      <c r="R191" s="182" t="s">
        <v>2397</v>
      </c>
      <c r="S191" s="181" t="s">
        <v>12516</v>
      </c>
      <c r="T191" s="181" t="s">
        <v>6617</v>
      </c>
      <c r="U191" s="201"/>
      <c r="V191" s="226">
        <v>371</v>
      </c>
      <c r="X191" s="227">
        <v>0</v>
      </c>
      <c r="AB191" s="228" t="s">
        <v>16036</v>
      </c>
    </row>
    <row r="192" spans="1:28" s="227" customFormat="1" ht="37.799999999999997">
      <c r="A192" s="181" t="s">
        <v>742</v>
      </c>
      <c r="B192" s="182" t="s">
        <v>1100</v>
      </c>
      <c r="C192" s="186" t="s">
        <v>1697</v>
      </c>
      <c r="D192" s="230"/>
      <c r="E192" s="182" t="s">
        <v>2384</v>
      </c>
      <c r="F192" s="182" t="s">
        <v>742</v>
      </c>
      <c r="G192" s="182" t="s">
        <v>13177</v>
      </c>
      <c r="H192" s="183">
        <v>0</v>
      </c>
      <c r="I192" s="184" t="s">
        <v>1698</v>
      </c>
      <c r="J192" s="184" t="s">
        <v>1699</v>
      </c>
      <c r="K192" s="224"/>
      <c r="L192" s="224"/>
      <c r="M192" s="224"/>
      <c r="N192" s="224"/>
      <c r="O192" s="224"/>
      <c r="P192" s="185"/>
      <c r="Q192" s="225"/>
      <c r="R192" s="182" t="s">
        <v>1697</v>
      </c>
      <c r="S192" s="181" t="s">
        <v>12634</v>
      </c>
      <c r="T192" s="181" t="s">
        <v>11882</v>
      </c>
      <c r="U192" s="201"/>
      <c r="V192" s="226">
        <v>377</v>
      </c>
      <c r="X192" s="227">
        <v>0</v>
      </c>
      <c r="AB192" s="228" t="s">
        <v>16037</v>
      </c>
    </row>
    <row r="193" spans="1:28" s="227" customFormat="1" ht="75.599999999999994">
      <c r="A193" s="181" t="s">
        <v>743</v>
      </c>
      <c r="B193" s="182" t="s">
        <v>1100</v>
      </c>
      <c r="C193" s="186" t="s">
        <v>1700</v>
      </c>
      <c r="D193" s="230"/>
      <c r="E193" s="182" t="s">
        <v>1078</v>
      </c>
      <c r="F193" s="182" t="s">
        <v>743</v>
      </c>
      <c r="G193" s="182" t="s">
        <v>13177</v>
      </c>
      <c r="H193" s="183">
        <v>0</v>
      </c>
      <c r="I193" s="184" t="s">
        <v>1572</v>
      </c>
      <c r="J193" s="184" t="s">
        <v>7005</v>
      </c>
      <c r="K193" s="224"/>
      <c r="L193" s="224"/>
      <c r="M193" s="224"/>
      <c r="N193" s="224"/>
      <c r="O193" s="224"/>
      <c r="P193" s="185"/>
      <c r="Q193" s="225"/>
      <c r="R193" s="182" t="s">
        <v>1700</v>
      </c>
      <c r="S193" s="181" t="s">
        <v>12527</v>
      </c>
      <c r="T193" s="181" t="s">
        <v>7004</v>
      </c>
      <c r="U193" s="201"/>
      <c r="V193" s="226">
        <v>379</v>
      </c>
      <c r="X193" s="227">
        <v>0</v>
      </c>
      <c r="AB193" s="228" t="s">
        <v>16038</v>
      </c>
    </row>
    <row r="194" spans="1:28" s="227" customFormat="1" ht="100.8">
      <c r="A194" s="181" t="s">
        <v>383</v>
      </c>
      <c r="B194" s="182" t="s">
        <v>1100</v>
      </c>
      <c r="C194" s="186" t="s">
        <v>1</v>
      </c>
      <c r="D194" s="230"/>
      <c r="E194" s="182" t="s">
        <v>1069</v>
      </c>
      <c r="F194" s="182" t="s">
        <v>383</v>
      </c>
      <c r="G194" s="182" t="s">
        <v>13177</v>
      </c>
      <c r="H194" s="183">
        <v>0</v>
      </c>
      <c r="I194" s="184" t="s">
        <v>1702</v>
      </c>
      <c r="J194" s="184" t="s">
        <v>13535</v>
      </c>
      <c r="K194" s="224"/>
      <c r="L194" s="224"/>
      <c r="M194" s="224"/>
      <c r="N194" s="224"/>
      <c r="O194" s="224"/>
      <c r="P194" s="185"/>
      <c r="Q194" s="225"/>
      <c r="R194" s="182" t="s">
        <v>1</v>
      </c>
      <c r="S194" s="181" t="s">
        <v>12450</v>
      </c>
      <c r="T194" s="181" t="s">
        <v>13435</v>
      </c>
      <c r="U194" s="201"/>
      <c r="V194" s="226">
        <v>338</v>
      </c>
      <c r="X194" s="227">
        <v>0</v>
      </c>
      <c r="AB194" s="228" t="s">
        <v>16039</v>
      </c>
    </row>
    <row r="195" spans="1:28" s="227" customFormat="1" ht="63">
      <c r="A195" s="181" t="s">
        <v>1361</v>
      </c>
      <c r="B195" s="182" t="s">
        <v>1100</v>
      </c>
      <c r="C195" s="186" t="s">
        <v>1360</v>
      </c>
      <c r="D195" s="230"/>
      <c r="E195" s="182" t="s">
        <v>2384</v>
      </c>
      <c r="F195" s="182" t="s">
        <v>1361</v>
      </c>
      <c r="G195" s="182" t="s">
        <v>13177</v>
      </c>
      <c r="H195" s="183">
        <v>0</v>
      </c>
      <c r="I195" s="184" t="s">
        <v>16040</v>
      </c>
      <c r="J195" s="184" t="s">
        <v>1703</v>
      </c>
      <c r="K195" s="224"/>
      <c r="L195" s="224"/>
      <c r="M195" s="224"/>
      <c r="N195" s="224"/>
      <c r="O195" s="224"/>
      <c r="P195" s="185"/>
      <c r="Q195" s="225"/>
      <c r="R195" s="182" t="s">
        <v>1360</v>
      </c>
      <c r="S195" s="181" t="s">
        <v>12634</v>
      </c>
      <c r="T195" s="181" t="s">
        <v>11855</v>
      </c>
      <c r="U195" s="201"/>
      <c r="V195" s="226">
        <v>326</v>
      </c>
      <c r="X195" s="227">
        <v>0</v>
      </c>
      <c r="AB195" s="228" t="s">
        <v>16041</v>
      </c>
    </row>
    <row r="196" spans="1:28" s="227" customFormat="1" ht="63">
      <c r="A196" s="181" t="s">
        <v>1362</v>
      </c>
      <c r="B196" s="182" t="s">
        <v>1100</v>
      </c>
      <c r="C196" s="186" t="s">
        <v>2122</v>
      </c>
      <c r="D196" s="230"/>
      <c r="E196" s="182" t="s">
        <v>1069</v>
      </c>
      <c r="F196" s="182" t="s">
        <v>1362</v>
      </c>
      <c r="G196" s="182" t="s">
        <v>13177</v>
      </c>
      <c r="H196" s="183">
        <v>0</v>
      </c>
      <c r="I196" s="184" t="s">
        <v>1694</v>
      </c>
      <c r="J196" s="184" t="s">
        <v>13535</v>
      </c>
      <c r="K196" s="224"/>
      <c r="L196" s="224"/>
      <c r="M196" s="224"/>
      <c r="N196" s="224"/>
      <c r="O196" s="224"/>
      <c r="P196" s="185"/>
      <c r="Q196" s="225"/>
      <c r="R196" s="182" t="s">
        <v>2122</v>
      </c>
      <c r="S196" s="181" t="s">
        <v>12450</v>
      </c>
      <c r="T196" s="181" t="s">
        <v>13435</v>
      </c>
      <c r="U196" s="201"/>
      <c r="V196" s="226">
        <v>329</v>
      </c>
      <c r="X196" s="227">
        <v>0</v>
      </c>
      <c r="AB196" s="228" t="s">
        <v>16042</v>
      </c>
    </row>
    <row r="197" spans="1:28" s="227" customFormat="1" ht="100.8">
      <c r="A197" s="181" t="s">
        <v>1364</v>
      </c>
      <c r="B197" s="182" t="s">
        <v>1100</v>
      </c>
      <c r="C197" s="186" t="s">
        <v>2123</v>
      </c>
      <c r="D197" s="230"/>
      <c r="E197" s="182" t="s">
        <v>1069</v>
      </c>
      <c r="F197" s="182" t="s">
        <v>1364</v>
      </c>
      <c r="G197" s="182" t="s">
        <v>13177</v>
      </c>
      <c r="H197" s="183">
        <v>0</v>
      </c>
      <c r="I197" s="184" t="s">
        <v>1682</v>
      </c>
      <c r="J197" s="184" t="s">
        <v>13531</v>
      </c>
      <c r="K197" s="224"/>
      <c r="L197" s="224"/>
      <c r="M197" s="224"/>
      <c r="N197" s="224"/>
      <c r="O197" s="224"/>
      <c r="P197" s="185"/>
      <c r="Q197" s="225"/>
      <c r="R197" s="182" t="s">
        <v>2123</v>
      </c>
      <c r="S197" s="181" t="s">
        <v>12450</v>
      </c>
      <c r="T197" s="181" t="s">
        <v>13431</v>
      </c>
      <c r="U197" s="201"/>
      <c r="V197" s="226">
        <v>344</v>
      </c>
      <c r="X197" s="227">
        <v>0</v>
      </c>
      <c r="AB197" s="228" t="s">
        <v>16043</v>
      </c>
    </row>
    <row r="198" spans="1:28" s="227" customFormat="1" ht="100.8">
      <c r="A198" s="181" t="s">
        <v>16044</v>
      </c>
      <c r="B198" s="182" t="s">
        <v>1100</v>
      </c>
      <c r="C198" s="186" t="s">
        <v>16045</v>
      </c>
      <c r="D198" s="230"/>
      <c r="E198" s="182" t="s">
        <v>1069</v>
      </c>
      <c r="F198" s="182" t="s">
        <v>16044</v>
      </c>
      <c r="G198" s="182" t="s">
        <v>13177</v>
      </c>
      <c r="H198" s="183">
        <v>0</v>
      </c>
      <c r="I198" s="184" t="s">
        <v>16046</v>
      </c>
      <c r="J198" s="184" t="s">
        <v>13536</v>
      </c>
      <c r="K198" s="224"/>
      <c r="L198" s="224"/>
      <c r="M198" s="224"/>
      <c r="N198" s="224"/>
      <c r="O198" s="224"/>
      <c r="P198" s="185"/>
      <c r="Q198" s="225"/>
      <c r="R198" s="182" t="s">
        <v>16045</v>
      </c>
      <c r="S198" s="181" t="s">
        <v>12450</v>
      </c>
      <c r="T198" s="181" t="s">
        <v>13436</v>
      </c>
      <c r="U198" s="201"/>
      <c r="V198" s="226">
        <v>381</v>
      </c>
      <c r="X198" s="227">
        <v>0</v>
      </c>
      <c r="AB198" s="228" t="s">
        <v>16047</v>
      </c>
    </row>
    <row r="199" spans="1:28" s="227" customFormat="1" ht="88.2">
      <c r="A199" s="181" t="s">
        <v>1363</v>
      </c>
      <c r="B199" s="182" t="s">
        <v>1100</v>
      </c>
      <c r="C199" s="186" t="s">
        <v>2125</v>
      </c>
      <c r="D199" s="230"/>
      <c r="E199" s="182" t="s">
        <v>1069</v>
      </c>
      <c r="F199" s="182" t="s">
        <v>1363</v>
      </c>
      <c r="G199" s="182" t="s">
        <v>13177</v>
      </c>
      <c r="H199" s="183">
        <v>0</v>
      </c>
      <c r="I199" s="184" t="s">
        <v>1704</v>
      </c>
      <c r="J199" s="184" t="s">
        <v>13531</v>
      </c>
      <c r="K199" s="224"/>
      <c r="L199" s="224"/>
      <c r="M199" s="224"/>
      <c r="N199" s="224"/>
      <c r="O199" s="224"/>
      <c r="P199" s="185"/>
      <c r="Q199" s="225"/>
      <c r="R199" s="182" t="s">
        <v>2125</v>
      </c>
      <c r="S199" s="181" t="s">
        <v>12450</v>
      </c>
      <c r="T199" s="181" t="s">
        <v>13431</v>
      </c>
      <c r="U199" s="201"/>
      <c r="V199" s="226">
        <v>339</v>
      </c>
      <c r="X199" s="227">
        <v>0</v>
      </c>
      <c r="AB199" s="228" t="s">
        <v>16048</v>
      </c>
    </row>
    <row r="200" spans="1:28" s="227" customFormat="1" ht="50.4">
      <c r="A200" s="181" t="s">
        <v>1388</v>
      </c>
      <c r="B200" s="182" t="s">
        <v>1100</v>
      </c>
      <c r="C200" s="186" t="s">
        <v>14950</v>
      </c>
      <c r="D200" s="230"/>
      <c r="E200" s="182" t="s">
        <v>1082</v>
      </c>
      <c r="F200" s="182" t="s">
        <v>1388</v>
      </c>
      <c r="G200" s="182" t="s">
        <v>13177</v>
      </c>
      <c r="H200" s="183">
        <v>0</v>
      </c>
      <c r="I200" s="184" t="s">
        <v>1705</v>
      </c>
      <c r="J200" s="184" t="s">
        <v>1706</v>
      </c>
      <c r="K200" s="224"/>
      <c r="L200" s="224"/>
      <c r="M200" s="224"/>
      <c r="N200" s="224"/>
      <c r="O200" s="224"/>
      <c r="P200" s="185"/>
      <c r="Q200" s="225"/>
      <c r="R200" s="182" t="s">
        <v>14950</v>
      </c>
      <c r="S200" s="181" t="s">
        <v>12559</v>
      </c>
      <c r="T200" s="181" t="s">
        <v>8620</v>
      </c>
      <c r="U200" s="201"/>
      <c r="V200" s="226">
        <v>346</v>
      </c>
      <c r="X200" s="227">
        <v>0</v>
      </c>
      <c r="AB200" s="228" t="s">
        <v>16049</v>
      </c>
    </row>
    <row r="201" spans="1:28" s="227" customFormat="1" ht="50.4">
      <c r="A201" s="181" t="s">
        <v>1380</v>
      </c>
      <c r="B201" s="182" t="s">
        <v>1100</v>
      </c>
      <c r="C201" s="186" t="s">
        <v>14946</v>
      </c>
      <c r="D201" s="230"/>
      <c r="E201" s="182" t="s">
        <v>859</v>
      </c>
      <c r="F201" s="182" t="s">
        <v>1380</v>
      </c>
      <c r="G201" s="182" t="s">
        <v>13177</v>
      </c>
      <c r="H201" s="183">
        <v>0</v>
      </c>
      <c r="I201" s="184" t="s">
        <v>1707</v>
      </c>
      <c r="J201" s="184" t="s">
        <v>1708</v>
      </c>
      <c r="K201" s="224"/>
      <c r="L201" s="224"/>
      <c r="M201" s="224"/>
      <c r="N201" s="224"/>
      <c r="O201" s="224"/>
      <c r="P201" s="185"/>
      <c r="Q201" s="225"/>
      <c r="R201" s="182" t="s">
        <v>14946</v>
      </c>
      <c r="S201" s="181" t="s">
        <v>12619</v>
      </c>
      <c r="T201" s="181" t="s">
        <v>11023</v>
      </c>
      <c r="U201" s="201"/>
      <c r="V201" s="226">
        <v>373</v>
      </c>
      <c r="X201" s="227">
        <v>0</v>
      </c>
      <c r="AB201" s="228" t="s">
        <v>16050</v>
      </c>
    </row>
    <row r="202" spans="1:28" s="227" customFormat="1" ht="50.4">
      <c r="A202" s="181" t="s">
        <v>1381</v>
      </c>
      <c r="B202" s="182" t="s">
        <v>1100</v>
      </c>
      <c r="C202" s="186" t="s">
        <v>14949</v>
      </c>
      <c r="D202" s="230"/>
      <c r="E202" s="182" t="s">
        <v>1070</v>
      </c>
      <c r="F202" s="182" t="s">
        <v>1381</v>
      </c>
      <c r="G202" s="182" t="s">
        <v>13177</v>
      </c>
      <c r="H202" s="183">
        <v>0</v>
      </c>
      <c r="I202" s="184" t="s">
        <v>1709</v>
      </c>
      <c r="J202" s="184" t="s">
        <v>4197</v>
      </c>
      <c r="K202" s="224"/>
      <c r="L202" s="224"/>
      <c r="M202" s="224"/>
      <c r="N202" s="224"/>
      <c r="O202" s="224"/>
      <c r="P202" s="185"/>
      <c r="Q202" s="225"/>
      <c r="R202" s="182" t="s">
        <v>14949</v>
      </c>
      <c r="S202" s="181" t="s">
        <v>12459</v>
      </c>
      <c r="T202" s="181" t="s">
        <v>4196</v>
      </c>
      <c r="U202" s="201"/>
      <c r="V202" s="226">
        <v>374</v>
      </c>
      <c r="X202" s="227">
        <v>0</v>
      </c>
      <c r="AB202" s="228" t="s">
        <v>16051</v>
      </c>
    </row>
    <row r="203" spans="1:28" s="227" customFormat="1" ht="63">
      <c r="A203" s="181" t="s">
        <v>1383</v>
      </c>
      <c r="B203" s="182" t="s">
        <v>1100</v>
      </c>
      <c r="C203" s="186" t="s">
        <v>15338</v>
      </c>
      <c r="D203" s="230"/>
      <c r="E203" s="182" t="s">
        <v>2384</v>
      </c>
      <c r="F203" s="182" t="s">
        <v>1383</v>
      </c>
      <c r="G203" s="182" t="s">
        <v>13177</v>
      </c>
      <c r="H203" s="183">
        <v>0</v>
      </c>
      <c r="I203" s="184" t="s">
        <v>1711</v>
      </c>
      <c r="J203" s="184" t="s">
        <v>1591</v>
      </c>
      <c r="K203" s="224"/>
      <c r="L203" s="224"/>
      <c r="M203" s="224"/>
      <c r="N203" s="224"/>
      <c r="O203" s="224"/>
      <c r="P203" s="185"/>
      <c r="Q203" s="225"/>
      <c r="R203" s="182" t="s">
        <v>15338</v>
      </c>
      <c r="S203" s="181" t="s">
        <v>12634</v>
      </c>
      <c r="T203" s="181" t="s">
        <v>11853</v>
      </c>
      <c r="U203" s="201"/>
      <c r="V203" s="226">
        <v>348</v>
      </c>
      <c r="X203" s="227">
        <v>0</v>
      </c>
      <c r="AB203" s="228" t="s">
        <v>16052</v>
      </c>
    </row>
    <row r="204" spans="1:28" s="227" customFormat="1" ht="63">
      <c r="A204" s="181" t="s">
        <v>1385</v>
      </c>
      <c r="B204" s="182" t="s">
        <v>1100</v>
      </c>
      <c r="C204" s="186" t="s">
        <v>14947</v>
      </c>
      <c r="D204" s="230"/>
      <c r="E204" s="182" t="s">
        <v>1077</v>
      </c>
      <c r="F204" s="182" t="s">
        <v>1385</v>
      </c>
      <c r="G204" s="182" t="s">
        <v>13177</v>
      </c>
      <c r="H204" s="183">
        <v>0</v>
      </c>
      <c r="I204" s="184" t="s">
        <v>16053</v>
      </c>
      <c r="J204" s="184" t="s">
        <v>1712</v>
      </c>
      <c r="K204" s="224"/>
      <c r="L204" s="224"/>
      <c r="M204" s="224"/>
      <c r="N204" s="224"/>
      <c r="O204" s="224"/>
      <c r="P204" s="185"/>
      <c r="Q204" s="225"/>
      <c r="R204" s="182" t="s">
        <v>14947</v>
      </c>
      <c r="S204" s="181" t="s">
        <v>12516</v>
      </c>
      <c r="T204" s="181" t="s">
        <v>6640</v>
      </c>
      <c r="U204" s="201"/>
      <c r="V204" s="226">
        <v>375</v>
      </c>
      <c r="X204" s="227">
        <v>0</v>
      </c>
      <c r="AB204" s="228" t="s">
        <v>16054</v>
      </c>
    </row>
    <row r="205" spans="1:28" s="227" customFormat="1" ht="75.599999999999994">
      <c r="A205" s="181" t="s">
        <v>1386</v>
      </c>
      <c r="B205" s="182" t="s">
        <v>1100</v>
      </c>
      <c r="C205" s="186" t="s">
        <v>14948</v>
      </c>
      <c r="D205" s="230"/>
      <c r="E205" s="182" t="s">
        <v>1070</v>
      </c>
      <c r="F205" s="182" t="s">
        <v>1386</v>
      </c>
      <c r="G205" s="182" t="s">
        <v>13177</v>
      </c>
      <c r="H205" s="183">
        <v>0</v>
      </c>
      <c r="I205" s="184" t="s">
        <v>1710</v>
      </c>
      <c r="J205" s="184" t="s">
        <v>1511</v>
      </c>
      <c r="K205" s="224"/>
      <c r="L205" s="224"/>
      <c r="M205" s="224"/>
      <c r="N205" s="224"/>
      <c r="O205" s="224"/>
      <c r="P205" s="185"/>
      <c r="Q205" s="225"/>
      <c r="R205" s="182" t="s">
        <v>14948</v>
      </c>
      <c r="S205" s="181" t="s">
        <v>12459</v>
      </c>
      <c r="T205" s="181" t="s">
        <v>4185</v>
      </c>
      <c r="U205" s="201"/>
      <c r="V205" s="226">
        <v>376</v>
      </c>
      <c r="X205" s="227">
        <v>0</v>
      </c>
      <c r="AB205" s="228" t="s">
        <v>16055</v>
      </c>
    </row>
    <row r="206" spans="1:28" s="227" customFormat="1" ht="75.599999999999994">
      <c r="A206" s="181" t="s">
        <v>1378</v>
      </c>
      <c r="B206" s="182" t="s">
        <v>1100</v>
      </c>
      <c r="C206" s="186" t="s">
        <v>1377</v>
      </c>
      <c r="D206" s="230"/>
      <c r="E206" s="182" t="s">
        <v>2384</v>
      </c>
      <c r="F206" s="182" t="s">
        <v>1378</v>
      </c>
      <c r="G206" s="182" t="s">
        <v>13177</v>
      </c>
      <c r="H206" s="183">
        <v>0</v>
      </c>
      <c r="I206" s="184" t="s">
        <v>1713</v>
      </c>
      <c r="J206" s="184" t="s">
        <v>1699</v>
      </c>
      <c r="K206" s="224"/>
      <c r="L206" s="224"/>
      <c r="M206" s="224"/>
      <c r="N206" s="224"/>
      <c r="O206" s="224"/>
      <c r="P206" s="185"/>
      <c r="Q206" s="225"/>
      <c r="R206" s="182" t="s">
        <v>1377</v>
      </c>
      <c r="S206" s="181" t="s">
        <v>12634</v>
      </c>
      <c r="T206" s="181" t="s">
        <v>11882</v>
      </c>
      <c r="U206" s="201"/>
      <c r="V206" s="226">
        <v>331</v>
      </c>
      <c r="X206" s="227">
        <v>0</v>
      </c>
      <c r="AB206" s="228" t="s">
        <v>16056</v>
      </c>
    </row>
    <row r="207" spans="1:28" s="227" customFormat="1" ht="63">
      <c r="A207" s="181" t="s">
        <v>1376</v>
      </c>
      <c r="B207" s="182" t="s">
        <v>1100</v>
      </c>
      <c r="C207" s="186" t="s">
        <v>1375</v>
      </c>
      <c r="D207" s="230"/>
      <c r="E207" s="182" t="s">
        <v>1077</v>
      </c>
      <c r="F207" s="182" t="s">
        <v>1376</v>
      </c>
      <c r="G207" s="182" t="s">
        <v>13177</v>
      </c>
      <c r="H207" s="183">
        <v>0</v>
      </c>
      <c r="I207" s="184" t="s">
        <v>1714</v>
      </c>
      <c r="J207" s="184" t="s">
        <v>1521</v>
      </c>
      <c r="K207" s="224"/>
      <c r="L207" s="224"/>
      <c r="M207" s="224"/>
      <c r="N207" s="224"/>
      <c r="O207" s="224"/>
      <c r="P207" s="185"/>
      <c r="Q207" s="225"/>
      <c r="R207" s="182" t="s">
        <v>1375</v>
      </c>
      <c r="S207" s="181" t="s">
        <v>12516</v>
      </c>
      <c r="T207" s="181" t="s">
        <v>6647</v>
      </c>
      <c r="U207" s="201"/>
      <c r="V207" s="226">
        <v>330</v>
      </c>
      <c r="X207" s="227">
        <v>0</v>
      </c>
      <c r="AB207" s="228" t="s">
        <v>16057</v>
      </c>
    </row>
    <row r="208" spans="1:28" s="227" customFormat="1" ht="75.599999999999994">
      <c r="A208" s="181" t="s">
        <v>1716</v>
      </c>
      <c r="B208" s="182" t="s">
        <v>1100</v>
      </c>
      <c r="C208" s="186" t="s">
        <v>12381</v>
      </c>
      <c r="D208" s="230"/>
      <c r="E208" s="182" t="s">
        <v>1065</v>
      </c>
      <c r="F208" s="182" t="s">
        <v>1716</v>
      </c>
      <c r="G208" s="182" t="s">
        <v>13177</v>
      </c>
      <c r="H208" s="183">
        <v>0</v>
      </c>
      <c r="I208" s="184" t="s">
        <v>1683</v>
      </c>
      <c r="J208" s="184" t="s">
        <v>1717</v>
      </c>
      <c r="K208" s="224"/>
      <c r="L208" s="224"/>
      <c r="M208" s="224"/>
      <c r="N208" s="224"/>
      <c r="O208" s="224"/>
      <c r="P208" s="185"/>
      <c r="Q208" s="225"/>
      <c r="R208" s="182" t="s">
        <v>12381</v>
      </c>
      <c r="S208" s="181" t="s">
        <v>12433</v>
      </c>
      <c r="T208" s="181" t="s">
        <v>3385</v>
      </c>
      <c r="U208" s="201"/>
      <c r="V208" s="226">
        <v>363</v>
      </c>
      <c r="X208" s="227">
        <v>0</v>
      </c>
      <c r="AB208" s="228" t="s">
        <v>16058</v>
      </c>
    </row>
    <row r="209" spans="1:28" s="227" customFormat="1" ht="75.599999999999994">
      <c r="A209" s="181" t="s">
        <v>2222</v>
      </c>
      <c r="B209" s="182" t="s">
        <v>1100</v>
      </c>
      <c r="C209" s="186" t="s">
        <v>2221</v>
      </c>
      <c r="D209" s="230"/>
      <c r="E209" s="182" t="s">
        <v>1069</v>
      </c>
      <c r="F209" s="182" t="s">
        <v>2222</v>
      </c>
      <c r="G209" s="182" t="s">
        <v>13177</v>
      </c>
      <c r="H209" s="183">
        <v>0</v>
      </c>
      <c r="I209" s="184" t="s">
        <v>1701</v>
      </c>
      <c r="J209" s="184" t="s">
        <v>13531</v>
      </c>
      <c r="K209" s="224"/>
      <c r="L209" s="224"/>
      <c r="M209" s="224"/>
      <c r="N209" s="224"/>
      <c r="O209" s="224"/>
      <c r="P209" s="185"/>
      <c r="Q209" s="225"/>
      <c r="R209" s="182" t="s">
        <v>2221</v>
      </c>
      <c r="S209" s="181" t="s">
        <v>12450</v>
      </c>
      <c r="T209" s="181" t="s">
        <v>13431</v>
      </c>
      <c r="U209" s="201"/>
      <c r="V209" s="226">
        <v>340</v>
      </c>
      <c r="X209" s="227">
        <v>0</v>
      </c>
      <c r="AB209" s="228" t="s">
        <v>16059</v>
      </c>
    </row>
    <row r="210" spans="1:28" s="227" customFormat="1" ht="113.4">
      <c r="A210" s="181" t="s">
        <v>14952</v>
      </c>
      <c r="B210" s="182" t="s">
        <v>1100</v>
      </c>
      <c r="C210" s="186" t="s">
        <v>15302</v>
      </c>
      <c r="D210" s="230"/>
      <c r="E210" s="182" t="s">
        <v>1069</v>
      </c>
      <c r="F210" s="182" t="s">
        <v>14952</v>
      </c>
      <c r="G210" s="182" t="s">
        <v>13177</v>
      </c>
      <c r="H210" s="183">
        <v>0</v>
      </c>
      <c r="I210" s="184" t="s">
        <v>16060</v>
      </c>
      <c r="J210" s="184" t="s">
        <v>13544</v>
      </c>
      <c r="K210" s="224"/>
      <c r="L210" s="224"/>
      <c r="M210" s="224"/>
      <c r="N210" s="224"/>
      <c r="O210" s="224"/>
      <c r="P210" s="185"/>
      <c r="Q210" s="225"/>
      <c r="R210" s="182" t="s">
        <v>15302</v>
      </c>
      <c r="S210" s="181" t="s">
        <v>12450</v>
      </c>
      <c r="T210" s="181" t="s">
        <v>13447</v>
      </c>
      <c r="U210" s="201"/>
      <c r="V210" s="226">
        <v>367</v>
      </c>
      <c r="X210" s="227">
        <v>0</v>
      </c>
      <c r="AB210" s="228" t="s">
        <v>16061</v>
      </c>
    </row>
    <row r="211" spans="1:28" s="227" customFormat="1" ht="50.4">
      <c r="A211" s="181" t="s">
        <v>15298</v>
      </c>
      <c r="B211" s="182" t="s">
        <v>1100</v>
      </c>
      <c r="C211" s="186" t="s">
        <v>15297</v>
      </c>
      <c r="D211" s="230"/>
      <c r="E211" s="182" t="s">
        <v>1072</v>
      </c>
      <c r="F211" s="182" t="s">
        <v>15298</v>
      </c>
      <c r="G211" s="182" t="s">
        <v>13177</v>
      </c>
      <c r="H211" s="183">
        <v>0</v>
      </c>
      <c r="I211" s="184" t="s">
        <v>15299</v>
      </c>
      <c r="J211" s="184" t="s">
        <v>15299</v>
      </c>
      <c r="K211" s="224"/>
      <c r="L211" s="224"/>
      <c r="M211" s="224"/>
      <c r="N211" s="224"/>
      <c r="O211" s="224"/>
      <c r="P211" s="185"/>
      <c r="Q211" s="225"/>
      <c r="R211" s="182" t="s">
        <v>15297</v>
      </c>
      <c r="S211" s="181" t="s">
        <v>12466</v>
      </c>
      <c r="T211" s="181" t="s">
        <v>15398</v>
      </c>
      <c r="U211" s="201"/>
      <c r="V211" s="226">
        <v>321</v>
      </c>
      <c r="X211" s="227">
        <v>0</v>
      </c>
      <c r="AB211" s="228" t="s">
        <v>16062</v>
      </c>
    </row>
    <row r="212" spans="1:28" s="227" customFormat="1" ht="25.2">
      <c r="A212" s="181" t="s">
        <v>744</v>
      </c>
      <c r="B212" s="182" t="s">
        <v>1099</v>
      </c>
      <c r="C212" s="186" t="s">
        <v>16063</v>
      </c>
      <c r="D212" s="230"/>
      <c r="E212" s="182" t="s">
        <v>2384</v>
      </c>
      <c r="F212" s="182" t="s">
        <v>744</v>
      </c>
      <c r="G212" s="182" t="s">
        <v>13177</v>
      </c>
      <c r="H212" s="183">
        <v>0</v>
      </c>
      <c r="I212" s="184" t="s">
        <v>1719</v>
      </c>
      <c r="J212" s="184" t="s">
        <v>1699</v>
      </c>
      <c r="K212" s="224"/>
      <c r="L212" s="224"/>
      <c r="M212" s="224"/>
      <c r="N212" s="224"/>
      <c r="O212" s="224"/>
      <c r="P212" s="185"/>
      <c r="Q212" s="225"/>
      <c r="R212" s="182" t="s">
        <v>16063</v>
      </c>
      <c r="S212" s="181" t="s">
        <v>12634</v>
      </c>
      <c r="T212" s="181" t="s">
        <v>11882</v>
      </c>
      <c r="U212" s="201"/>
      <c r="V212" s="226">
        <v>389</v>
      </c>
      <c r="X212" s="227">
        <v>0</v>
      </c>
      <c r="AB212" s="228" t="s">
        <v>16064</v>
      </c>
    </row>
    <row r="213" spans="1:28" s="227" customFormat="1" ht="63">
      <c r="A213" s="181" t="s">
        <v>16065</v>
      </c>
      <c r="B213" s="182" t="s">
        <v>1099</v>
      </c>
      <c r="C213" s="186" t="s">
        <v>16066</v>
      </c>
      <c r="D213" s="230"/>
      <c r="E213" s="182" t="s">
        <v>1074</v>
      </c>
      <c r="F213" s="182" t="s">
        <v>16065</v>
      </c>
      <c r="G213" s="182" t="s">
        <v>13177</v>
      </c>
      <c r="H213" s="183">
        <v>0</v>
      </c>
      <c r="I213" s="184" t="s">
        <v>16067</v>
      </c>
      <c r="J213" s="184" t="s">
        <v>12799</v>
      </c>
      <c r="K213" s="224"/>
      <c r="L213" s="224"/>
      <c r="M213" s="224"/>
      <c r="N213" s="224"/>
      <c r="O213" s="224"/>
      <c r="P213" s="185"/>
      <c r="Q213" s="225"/>
      <c r="R213" s="182" t="s">
        <v>16066</v>
      </c>
      <c r="S213" s="181" t="s">
        <v>12503</v>
      </c>
      <c r="T213" s="181" t="s">
        <v>6001</v>
      </c>
      <c r="U213" s="201"/>
      <c r="V213" s="226">
        <v>486</v>
      </c>
      <c r="X213" s="227">
        <v>0</v>
      </c>
      <c r="AB213" s="228" t="s">
        <v>16068</v>
      </c>
    </row>
    <row r="214" spans="1:28" s="227" customFormat="1" ht="63">
      <c r="A214" s="181" t="s">
        <v>15345</v>
      </c>
      <c r="B214" s="182" t="s">
        <v>1099</v>
      </c>
      <c r="C214" s="186" t="s">
        <v>15344</v>
      </c>
      <c r="D214" s="230"/>
      <c r="E214" s="182" t="s">
        <v>1074</v>
      </c>
      <c r="F214" s="182" t="s">
        <v>15345</v>
      </c>
      <c r="G214" s="182" t="s">
        <v>13177</v>
      </c>
      <c r="H214" s="183">
        <v>0</v>
      </c>
      <c r="I214" s="184" t="s">
        <v>15351</v>
      </c>
      <c r="J214" s="184" t="s">
        <v>12799</v>
      </c>
      <c r="K214" s="224"/>
      <c r="L214" s="224"/>
      <c r="M214" s="224"/>
      <c r="N214" s="224"/>
      <c r="O214" s="224"/>
      <c r="P214" s="185"/>
      <c r="Q214" s="225"/>
      <c r="R214" s="182" t="s">
        <v>15344</v>
      </c>
      <c r="S214" s="181" t="s">
        <v>12503</v>
      </c>
      <c r="T214" s="181" t="s">
        <v>6001</v>
      </c>
      <c r="U214" s="201"/>
      <c r="V214" s="226">
        <v>503</v>
      </c>
      <c r="X214" s="227">
        <v>0</v>
      </c>
      <c r="AB214" s="228" t="s">
        <v>16069</v>
      </c>
    </row>
    <row r="215" spans="1:28" s="227" customFormat="1" ht="20.399999999999999">
      <c r="A215" s="181" t="s">
        <v>1374</v>
      </c>
      <c r="B215" s="182" t="s">
        <v>1099</v>
      </c>
      <c r="C215" s="186" t="s">
        <v>877</v>
      </c>
      <c r="D215" s="230"/>
      <c r="E215" s="182" t="s">
        <v>1077</v>
      </c>
      <c r="F215" s="182" t="s">
        <v>1374</v>
      </c>
      <c r="G215" s="182" t="s">
        <v>13177</v>
      </c>
      <c r="H215" s="183">
        <v>0</v>
      </c>
      <c r="I215" s="184" t="s">
        <v>1541</v>
      </c>
      <c r="J215" s="184" t="s">
        <v>1542</v>
      </c>
      <c r="K215" s="224"/>
      <c r="L215" s="224"/>
      <c r="M215" s="224"/>
      <c r="N215" s="224"/>
      <c r="O215" s="224"/>
      <c r="P215" s="185"/>
      <c r="Q215" s="225"/>
      <c r="R215" s="182" t="s">
        <v>877</v>
      </c>
      <c r="S215" s="181" t="s">
        <v>12516</v>
      </c>
      <c r="T215" s="181" t="s">
        <v>6624</v>
      </c>
      <c r="U215" s="201"/>
      <c r="V215" s="226">
        <v>417</v>
      </c>
      <c r="X215" s="227">
        <v>0</v>
      </c>
      <c r="AB215" s="228" t="s">
        <v>16070</v>
      </c>
    </row>
    <row r="216" spans="1:28" s="227" customFormat="1" ht="37.799999999999997">
      <c r="A216" s="181" t="s">
        <v>745</v>
      </c>
      <c r="B216" s="182" t="s">
        <v>1099</v>
      </c>
      <c r="C216" s="186" t="s">
        <v>814</v>
      </c>
      <c r="D216" s="230"/>
      <c r="E216" s="182" t="s">
        <v>2382</v>
      </c>
      <c r="F216" s="182" t="s">
        <v>745</v>
      </c>
      <c r="G216" s="182" t="s">
        <v>13177</v>
      </c>
      <c r="H216" s="183">
        <v>0</v>
      </c>
      <c r="I216" s="184" t="s">
        <v>1728</v>
      </c>
      <c r="J216" s="184" t="s">
        <v>1728</v>
      </c>
      <c r="K216" s="224"/>
      <c r="L216" s="224"/>
      <c r="M216" s="224"/>
      <c r="N216" s="224"/>
      <c r="O216" s="224"/>
      <c r="P216" s="185"/>
      <c r="Q216" s="225"/>
      <c r="R216" s="182" t="s">
        <v>814</v>
      </c>
      <c r="S216" s="181" t="s">
        <v>12431</v>
      </c>
      <c r="T216" s="181" t="s">
        <v>3362</v>
      </c>
      <c r="U216" s="201"/>
      <c r="V216" s="226">
        <v>421</v>
      </c>
      <c r="X216" s="227">
        <v>0</v>
      </c>
      <c r="AB216" s="228" t="s">
        <v>16071</v>
      </c>
    </row>
    <row r="217" spans="1:28" s="227" customFormat="1" ht="50.4">
      <c r="A217" s="181" t="s">
        <v>746</v>
      </c>
      <c r="B217" s="182" t="s">
        <v>1099</v>
      </c>
      <c r="C217" s="186" t="s">
        <v>12373</v>
      </c>
      <c r="D217" s="230"/>
      <c r="E217" s="182" t="s">
        <v>1065</v>
      </c>
      <c r="F217" s="182" t="s">
        <v>746</v>
      </c>
      <c r="G217" s="182" t="s">
        <v>13177</v>
      </c>
      <c r="H217" s="183">
        <v>0</v>
      </c>
      <c r="I217" s="184" t="s">
        <v>1725</v>
      </c>
      <c r="J217" s="184" t="s">
        <v>1729</v>
      </c>
      <c r="K217" s="224"/>
      <c r="L217" s="224"/>
      <c r="M217" s="224"/>
      <c r="N217" s="224"/>
      <c r="O217" s="224"/>
      <c r="P217" s="185"/>
      <c r="Q217" s="225"/>
      <c r="R217" s="182" t="s">
        <v>12373</v>
      </c>
      <c r="S217" s="181" t="s">
        <v>12433</v>
      </c>
      <c r="T217" s="181" t="s">
        <v>3410</v>
      </c>
      <c r="U217" s="201"/>
      <c r="V217" s="226">
        <v>425</v>
      </c>
      <c r="X217" s="227">
        <v>0</v>
      </c>
      <c r="AB217" s="228" t="s">
        <v>16072</v>
      </c>
    </row>
    <row r="218" spans="1:28" s="227" customFormat="1" ht="25.2">
      <c r="A218" s="181" t="s">
        <v>747</v>
      </c>
      <c r="B218" s="182" t="s">
        <v>1099</v>
      </c>
      <c r="C218" s="186" t="s">
        <v>788</v>
      </c>
      <c r="D218" s="230"/>
      <c r="E218" s="182" t="s">
        <v>853</v>
      </c>
      <c r="F218" s="182" t="s">
        <v>747</v>
      </c>
      <c r="G218" s="182" t="s">
        <v>13177</v>
      </c>
      <c r="H218" s="183">
        <v>0</v>
      </c>
      <c r="I218" s="184" t="s">
        <v>1730</v>
      </c>
      <c r="J218" s="184" t="s">
        <v>9448</v>
      </c>
      <c r="K218" s="224"/>
      <c r="L218" s="224"/>
      <c r="M218" s="224"/>
      <c r="N218" s="224"/>
      <c r="O218" s="224"/>
      <c r="P218" s="185"/>
      <c r="Q218" s="225"/>
      <c r="R218" s="182" t="s">
        <v>788</v>
      </c>
      <c r="S218" s="181" t="s">
        <v>12580</v>
      </c>
      <c r="T218" s="181" t="s">
        <v>13484</v>
      </c>
      <c r="U218" s="201"/>
      <c r="V218" s="226">
        <v>430</v>
      </c>
      <c r="X218" s="227">
        <v>0</v>
      </c>
      <c r="AB218" s="228" t="s">
        <v>16073</v>
      </c>
    </row>
    <row r="219" spans="1:28" s="227" customFormat="1" ht="88.2">
      <c r="A219" s="181" t="s">
        <v>748</v>
      </c>
      <c r="B219" s="182" t="s">
        <v>1099</v>
      </c>
      <c r="C219" s="186" t="s">
        <v>2099</v>
      </c>
      <c r="D219" s="230"/>
      <c r="E219" s="182" t="s">
        <v>1069</v>
      </c>
      <c r="F219" s="182" t="s">
        <v>748</v>
      </c>
      <c r="G219" s="182" t="s">
        <v>13177</v>
      </c>
      <c r="H219" s="183">
        <v>0</v>
      </c>
      <c r="I219" s="184" t="s">
        <v>2398</v>
      </c>
      <c r="J219" s="184" t="s">
        <v>13540</v>
      </c>
      <c r="K219" s="224"/>
      <c r="L219" s="224"/>
      <c r="M219" s="224"/>
      <c r="N219" s="224"/>
      <c r="O219" s="224"/>
      <c r="P219" s="185"/>
      <c r="Q219" s="225"/>
      <c r="R219" s="182" t="s">
        <v>2099</v>
      </c>
      <c r="S219" s="181" t="s">
        <v>12450</v>
      </c>
      <c r="T219" s="181" t="s">
        <v>13440</v>
      </c>
      <c r="U219" s="201"/>
      <c r="V219" s="226">
        <v>436</v>
      </c>
      <c r="X219" s="227">
        <v>0</v>
      </c>
      <c r="AB219" s="228" t="s">
        <v>16074</v>
      </c>
    </row>
    <row r="220" spans="1:28" s="227" customFormat="1" ht="88.2">
      <c r="A220" s="181" t="s">
        <v>749</v>
      </c>
      <c r="B220" s="182" t="s">
        <v>1099</v>
      </c>
      <c r="C220" s="186" t="s">
        <v>1731</v>
      </c>
      <c r="D220" s="230"/>
      <c r="E220" s="182" t="s">
        <v>1069</v>
      </c>
      <c r="F220" s="182" t="s">
        <v>749</v>
      </c>
      <c r="G220" s="182" t="s">
        <v>13177</v>
      </c>
      <c r="H220" s="183">
        <v>0</v>
      </c>
      <c r="I220" s="184" t="s">
        <v>2398</v>
      </c>
      <c r="J220" s="184" t="s">
        <v>13540</v>
      </c>
      <c r="K220" s="224"/>
      <c r="L220" s="224"/>
      <c r="M220" s="224"/>
      <c r="N220" s="224"/>
      <c r="O220" s="224"/>
      <c r="P220" s="185"/>
      <c r="Q220" s="225"/>
      <c r="R220" s="182" t="s">
        <v>1731</v>
      </c>
      <c r="S220" s="181" t="s">
        <v>12450</v>
      </c>
      <c r="T220" s="181" t="s">
        <v>13440</v>
      </c>
      <c r="U220" s="201"/>
      <c r="V220" s="226">
        <v>439</v>
      </c>
      <c r="X220" s="227">
        <v>0</v>
      </c>
      <c r="AB220" s="228" t="s">
        <v>16075</v>
      </c>
    </row>
    <row r="221" spans="1:28" s="227" customFormat="1" ht="88.2">
      <c r="A221" s="181" t="s">
        <v>750</v>
      </c>
      <c r="B221" s="182" t="s">
        <v>1099</v>
      </c>
      <c r="C221" s="186" t="s">
        <v>1389</v>
      </c>
      <c r="D221" s="230"/>
      <c r="E221" s="182" t="s">
        <v>1069</v>
      </c>
      <c r="F221" s="182" t="s">
        <v>750</v>
      </c>
      <c r="G221" s="182" t="s">
        <v>13177</v>
      </c>
      <c r="H221" s="183">
        <v>0</v>
      </c>
      <c r="I221" s="184" t="s">
        <v>2398</v>
      </c>
      <c r="J221" s="184" t="s">
        <v>13540</v>
      </c>
      <c r="K221" s="224"/>
      <c r="L221" s="224"/>
      <c r="M221" s="224"/>
      <c r="N221" s="224"/>
      <c r="O221" s="224"/>
      <c r="P221" s="185"/>
      <c r="Q221" s="225"/>
      <c r="R221" s="182" t="s">
        <v>1389</v>
      </c>
      <c r="S221" s="181" t="s">
        <v>12450</v>
      </c>
      <c r="T221" s="181" t="s">
        <v>13440</v>
      </c>
      <c r="U221" s="201"/>
      <c r="V221" s="226">
        <v>435</v>
      </c>
      <c r="X221" s="227">
        <v>0</v>
      </c>
      <c r="AB221" s="228" t="s">
        <v>16076</v>
      </c>
    </row>
    <row r="222" spans="1:28" s="227" customFormat="1" ht="50.4">
      <c r="A222" s="181" t="s">
        <v>751</v>
      </c>
      <c r="B222" s="182" t="s">
        <v>1099</v>
      </c>
      <c r="C222" s="186" t="s">
        <v>1293</v>
      </c>
      <c r="D222" s="230"/>
      <c r="E222" s="182" t="s">
        <v>1069</v>
      </c>
      <c r="F222" s="182" t="s">
        <v>751</v>
      </c>
      <c r="G222" s="182" t="s">
        <v>13177</v>
      </c>
      <c r="H222" s="183">
        <v>0</v>
      </c>
      <c r="I222" s="184" t="s">
        <v>1734</v>
      </c>
      <c r="J222" s="184" t="s">
        <v>13515</v>
      </c>
      <c r="K222" s="224"/>
      <c r="L222" s="224"/>
      <c r="M222" s="224"/>
      <c r="N222" s="224"/>
      <c r="O222" s="224"/>
      <c r="P222" s="185"/>
      <c r="Q222" s="225"/>
      <c r="R222" s="182" t="s">
        <v>1293</v>
      </c>
      <c r="S222" s="181" t="s">
        <v>12450</v>
      </c>
      <c r="T222" s="181" t="s">
        <v>13415</v>
      </c>
      <c r="U222" s="201"/>
      <c r="V222" s="226">
        <v>403</v>
      </c>
      <c r="X222" s="227">
        <v>0</v>
      </c>
      <c r="AB222" s="228" t="s">
        <v>16077</v>
      </c>
    </row>
    <row r="223" spans="1:28" s="227" customFormat="1" ht="88.2">
      <c r="A223" s="181" t="s">
        <v>752</v>
      </c>
      <c r="B223" s="182" t="s">
        <v>1099</v>
      </c>
      <c r="C223" s="186" t="s">
        <v>793</v>
      </c>
      <c r="D223" s="230"/>
      <c r="E223" s="182" t="s">
        <v>1084</v>
      </c>
      <c r="F223" s="182" t="s">
        <v>752</v>
      </c>
      <c r="G223" s="182" t="s">
        <v>13177</v>
      </c>
      <c r="H223" s="183">
        <v>0</v>
      </c>
      <c r="I223" s="184" t="s">
        <v>1739</v>
      </c>
      <c r="J223" s="184" t="s">
        <v>8635</v>
      </c>
      <c r="K223" s="224"/>
      <c r="L223" s="224"/>
      <c r="M223" s="224"/>
      <c r="N223" s="224"/>
      <c r="O223" s="224"/>
      <c r="P223" s="185"/>
      <c r="Q223" s="225"/>
      <c r="R223" s="182" t="s">
        <v>793</v>
      </c>
      <c r="S223" s="181" t="s">
        <v>12560</v>
      </c>
      <c r="T223" s="181" t="s">
        <v>8634</v>
      </c>
      <c r="U223" s="201"/>
      <c r="V223" s="226">
        <v>458</v>
      </c>
      <c r="X223" s="227">
        <v>0</v>
      </c>
      <c r="AB223" s="228" t="s">
        <v>16078</v>
      </c>
    </row>
    <row r="224" spans="1:28" s="227" customFormat="1" ht="50.4">
      <c r="A224" s="181" t="s">
        <v>1740</v>
      </c>
      <c r="B224" s="182" t="s">
        <v>1099</v>
      </c>
      <c r="C224" s="186" t="s">
        <v>2104</v>
      </c>
      <c r="D224" s="230"/>
      <c r="E224" s="182" t="s">
        <v>2384</v>
      </c>
      <c r="F224" s="182" t="s">
        <v>1740</v>
      </c>
      <c r="G224" s="182" t="s">
        <v>13177</v>
      </c>
      <c r="H224" s="183">
        <v>0</v>
      </c>
      <c r="I224" s="184" t="s">
        <v>1741</v>
      </c>
      <c r="J224" s="184" t="s">
        <v>1601</v>
      </c>
      <c r="K224" s="224"/>
      <c r="L224" s="224"/>
      <c r="M224" s="224"/>
      <c r="N224" s="224"/>
      <c r="O224" s="224"/>
      <c r="P224" s="185"/>
      <c r="Q224" s="225"/>
      <c r="R224" s="182" t="s">
        <v>2104</v>
      </c>
      <c r="S224" s="181" t="s">
        <v>12634</v>
      </c>
      <c r="T224" s="181" t="s">
        <v>11845</v>
      </c>
      <c r="U224" s="201"/>
      <c r="V224" s="226">
        <v>462</v>
      </c>
      <c r="X224" s="227">
        <v>0</v>
      </c>
      <c r="AB224" s="228" t="s">
        <v>16079</v>
      </c>
    </row>
    <row r="225" spans="1:28" s="227" customFormat="1" ht="50.4">
      <c r="A225" s="181" t="s">
        <v>753</v>
      </c>
      <c r="B225" s="182" t="s">
        <v>1099</v>
      </c>
      <c r="C225" s="186" t="s">
        <v>12377</v>
      </c>
      <c r="D225" s="230"/>
      <c r="E225" s="182" t="s">
        <v>1065</v>
      </c>
      <c r="F225" s="182" t="s">
        <v>753</v>
      </c>
      <c r="G225" s="182" t="s">
        <v>13177</v>
      </c>
      <c r="H225" s="183">
        <v>0</v>
      </c>
      <c r="I225" s="184" t="s">
        <v>16080</v>
      </c>
      <c r="J225" s="184" t="s">
        <v>1640</v>
      </c>
      <c r="K225" s="224"/>
      <c r="L225" s="224"/>
      <c r="M225" s="224"/>
      <c r="N225" s="224"/>
      <c r="O225" s="224"/>
      <c r="P225" s="185"/>
      <c r="Q225" s="225"/>
      <c r="R225" s="182" t="s">
        <v>12377</v>
      </c>
      <c r="S225" s="181" t="s">
        <v>12433</v>
      </c>
      <c r="T225" s="181" t="s">
        <v>3413</v>
      </c>
      <c r="U225" s="201"/>
      <c r="V225" s="226">
        <v>465</v>
      </c>
      <c r="X225" s="227">
        <v>0</v>
      </c>
      <c r="AB225" s="228" t="s">
        <v>16081</v>
      </c>
    </row>
    <row r="226" spans="1:28" s="227" customFormat="1" ht="25.2">
      <c r="A226" s="181" t="s">
        <v>754</v>
      </c>
      <c r="B226" s="182" t="s">
        <v>1099</v>
      </c>
      <c r="C226" s="186" t="s">
        <v>1003</v>
      </c>
      <c r="D226" s="230"/>
      <c r="E226" s="182" t="s">
        <v>851</v>
      </c>
      <c r="F226" s="182" t="s">
        <v>754</v>
      </c>
      <c r="G226" s="182" t="s">
        <v>13177</v>
      </c>
      <c r="H226" s="183">
        <v>0</v>
      </c>
      <c r="I226" s="184" t="s">
        <v>1743</v>
      </c>
      <c r="J226" s="184" t="s">
        <v>9062</v>
      </c>
      <c r="K226" s="224"/>
      <c r="L226" s="224"/>
      <c r="M226" s="224"/>
      <c r="N226" s="224"/>
      <c r="O226" s="224"/>
      <c r="P226" s="185"/>
      <c r="Q226" s="225"/>
      <c r="R226" s="182" t="s">
        <v>1003</v>
      </c>
      <c r="S226" s="181" t="s">
        <v>12575</v>
      </c>
      <c r="T226" s="181" t="s">
        <v>9061</v>
      </c>
      <c r="U226" s="201"/>
      <c r="V226" s="226">
        <v>470</v>
      </c>
      <c r="X226" s="227">
        <v>0</v>
      </c>
      <c r="AB226" s="228" t="s">
        <v>16082</v>
      </c>
    </row>
    <row r="227" spans="1:28" s="227" customFormat="1" ht="63">
      <c r="A227" s="181" t="s">
        <v>755</v>
      </c>
      <c r="B227" s="182" t="s">
        <v>1099</v>
      </c>
      <c r="C227" s="186" t="s">
        <v>1131</v>
      </c>
      <c r="D227" s="230"/>
      <c r="E227" s="182" t="s">
        <v>1077</v>
      </c>
      <c r="F227" s="182" t="s">
        <v>755</v>
      </c>
      <c r="G227" s="182" t="s">
        <v>13177</v>
      </c>
      <c r="H227" s="183">
        <v>0</v>
      </c>
      <c r="I227" s="184" t="s">
        <v>1509</v>
      </c>
      <c r="J227" s="184" t="s">
        <v>1509</v>
      </c>
      <c r="K227" s="224"/>
      <c r="L227" s="224"/>
      <c r="M227" s="224"/>
      <c r="N227" s="224"/>
      <c r="O227" s="224"/>
      <c r="P227" s="185"/>
      <c r="Q227" s="225"/>
      <c r="R227" s="182" t="s">
        <v>1131</v>
      </c>
      <c r="S227" s="181" t="s">
        <v>12516</v>
      </c>
      <c r="T227" s="181" t="s">
        <v>6625</v>
      </c>
      <c r="U227" s="201"/>
      <c r="V227" s="226">
        <v>471</v>
      </c>
      <c r="X227" s="227">
        <v>0</v>
      </c>
      <c r="AB227" s="228" t="s">
        <v>16083</v>
      </c>
    </row>
    <row r="228" spans="1:28" s="227" customFormat="1" ht="63">
      <c r="A228" s="181" t="s">
        <v>1746</v>
      </c>
      <c r="B228" s="182" t="s">
        <v>1099</v>
      </c>
      <c r="C228" s="186" t="s">
        <v>13119</v>
      </c>
      <c r="D228" s="230"/>
      <c r="E228" s="182" t="s">
        <v>1069</v>
      </c>
      <c r="F228" s="182" t="s">
        <v>1746</v>
      </c>
      <c r="G228" s="182" t="s">
        <v>13177</v>
      </c>
      <c r="H228" s="183">
        <v>0</v>
      </c>
      <c r="I228" s="184" t="s">
        <v>1732</v>
      </c>
      <c r="J228" s="184" t="s">
        <v>13531</v>
      </c>
      <c r="K228" s="224"/>
      <c r="L228" s="224"/>
      <c r="M228" s="224"/>
      <c r="N228" s="224"/>
      <c r="O228" s="224"/>
      <c r="P228" s="185"/>
      <c r="Q228" s="225"/>
      <c r="R228" s="182" t="s">
        <v>13119</v>
      </c>
      <c r="S228" s="181" t="s">
        <v>12450</v>
      </c>
      <c r="T228" s="181" t="s">
        <v>13431</v>
      </c>
      <c r="U228" s="201"/>
      <c r="V228" s="226">
        <v>450</v>
      </c>
      <c r="X228" s="227">
        <v>0</v>
      </c>
      <c r="AB228" s="228" t="s">
        <v>16084</v>
      </c>
    </row>
    <row r="229" spans="1:28" s="227" customFormat="1" ht="50.4">
      <c r="A229" s="181" t="s">
        <v>14967</v>
      </c>
      <c r="B229" s="182" t="s">
        <v>1099</v>
      </c>
      <c r="C229" s="186" t="s">
        <v>15348</v>
      </c>
      <c r="D229" s="230"/>
      <c r="E229" s="182" t="s">
        <v>854</v>
      </c>
      <c r="F229" s="182" t="s">
        <v>14967</v>
      </c>
      <c r="G229" s="182" t="s">
        <v>13177</v>
      </c>
      <c r="H229" s="183">
        <v>0</v>
      </c>
      <c r="I229" s="184" t="s">
        <v>1548</v>
      </c>
      <c r="J229" s="184" t="s">
        <v>9952</v>
      </c>
      <c r="K229" s="224"/>
      <c r="L229" s="224"/>
      <c r="M229" s="224"/>
      <c r="N229" s="224"/>
      <c r="O229" s="224"/>
      <c r="P229" s="185"/>
      <c r="Q229" s="225"/>
      <c r="R229" s="182" t="s">
        <v>15348</v>
      </c>
      <c r="S229" s="181" t="s">
        <v>12592</v>
      </c>
      <c r="T229" s="181" t="s">
        <v>9951</v>
      </c>
      <c r="U229" s="201"/>
      <c r="V229" s="226">
        <v>478</v>
      </c>
      <c r="X229" s="227">
        <v>0</v>
      </c>
      <c r="AB229" s="228" t="s">
        <v>16085</v>
      </c>
    </row>
    <row r="230" spans="1:28" s="227" customFormat="1" ht="75.599999999999994">
      <c r="A230" s="181" t="s">
        <v>757</v>
      </c>
      <c r="B230" s="182" t="s">
        <v>1099</v>
      </c>
      <c r="C230" s="186" t="s">
        <v>756</v>
      </c>
      <c r="D230" s="230"/>
      <c r="E230" s="182" t="s">
        <v>859</v>
      </c>
      <c r="F230" s="182" t="s">
        <v>757</v>
      </c>
      <c r="G230" s="182" t="s">
        <v>13177</v>
      </c>
      <c r="H230" s="183">
        <v>0</v>
      </c>
      <c r="I230" s="184" t="s">
        <v>2292</v>
      </c>
      <c r="J230" s="184" t="s">
        <v>10972</v>
      </c>
      <c r="K230" s="224"/>
      <c r="L230" s="224"/>
      <c r="M230" s="224"/>
      <c r="N230" s="224"/>
      <c r="O230" s="224"/>
      <c r="P230" s="185"/>
      <c r="Q230" s="225"/>
      <c r="R230" s="182" t="s">
        <v>756</v>
      </c>
      <c r="S230" s="181" t="s">
        <v>12619</v>
      </c>
      <c r="T230" s="181" t="s">
        <v>10971</v>
      </c>
      <c r="U230" s="201"/>
      <c r="V230" s="226">
        <v>479</v>
      </c>
      <c r="X230" s="227">
        <v>0</v>
      </c>
      <c r="AB230" s="228" t="s">
        <v>16086</v>
      </c>
    </row>
    <row r="231" spans="1:28" s="227" customFormat="1" ht="50.4">
      <c r="A231" s="181" t="s">
        <v>758</v>
      </c>
      <c r="B231" s="182" t="s">
        <v>1099</v>
      </c>
      <c r="C231" s="186" t="s">
        <v>13715</v>
      </c>
      <c r="D231" s="230"/>
      <c r="E231" s="182" t="s">
        <v>2382</v>
      </c>
      <c r="F231" s="182" t="s">
        <v>758</v>
      </c>
      <c r="G231" s="182" t="s">
        <v>13177</v>
      </c>
      <c r="H231" s="183">
        <v>0</v>
      </c>
      <c r="I231" s="184" t="s">
        <v>1728</v>
      </c>
      <c r="J231" s="184" t="s">
        <v>1728</v>
      </c>
      <c r="K231" s="224"/>
      <c r="L231" s="224"/>
      <c r="M231" s="224"/>
      <c r="N231" s="224"/>
      <c r="O231" s="224"/>
      <c r="P231" s="185"/>
      <c r="Q231" s="225"/>
      <c r="R231" s="182" t="s">
        <v>13715</v>
      </c>
      <c r="S231" s="181" t="s">
        <v>12431</v>
      </c>
      <c r="T231" s="181" t="s">
        <v>3362</v>
      </c>
      <c r="U231" s="201"/>
      <c r="V231" s="226">
        <v>482</v>
      </c>
      <c r="X231" s="227">
        <v>0</v>
      </c>
      <c r="AB231" s="228" t="s">
        <v>16087</v>
      </c>
    </row>
    <row r="232" spans="1:28" s="227" customFormat="1" ht="63">
      <c r="A232" s="181" t="s">
        <v>16088</v>
      </c>
      <c r="B232" s="182" t="s">
        <v>1099</v>
      </c>
      <c r="C232" s="186" t="s">
        <v>16089</v>
      </c>
      <c r="D232" s="230"/>
      <c r="E232" s="182" t="s">
        <v>1074</v>
      </c>
      <c r="F232" s="182" t="s">
        <v>16088</v>
      </c>
      <c r="G232" s="182" t="s">
        <v>13177</v>
      </c>
      <c r="H232" s="183">
        <v>0</v>
      </c>
      <c r="I232" s="184" t="s">
        <v>1726</v>
      </c>
      <c r="J232" s="184" t="s">
        <v>12799</v>
      </c>
      <c r="K232" s="224"/>
      <c r="L232" s="224"/>
      <c r="M232" s="224"/>
      <c r="N232" s="224"/>
      <c r="O232" s="224"/>
      <c r="P232" s="185"/>
      <c r="Q232" s="225"/>
      <c r="R232" s="182" t="s">
        <v>16089</v>
      </c>
      <c r="S232" s="181" t="s">
        <v>12503</v>
      </c>
      <c r="T232" s="181" t="s">
        <v>6001</v>
      </c>
      <c r="U232" s="201"/>
      <c r="V232" s="226">
        <v>487</v>
      </c>
      <c r="X232" s="227">
        <v>0</v>
      </c>
      <c r="AB232" s="228" t="s">
        <v>16090</v>
      </c>
    </row>
    <row r="233" spans="1:28" s="227" customFormat="1" ht="50.4">
      <c r="A233" s="181" t="s">
        <v>16091</v>
      </c>
      <c r="B233" s="182" t="s">
        <v>1099</v>
      </c>
      <c r="C233" s="186" t="s">
        <v>16092</v>
      </c>
      <c r="D233" s="230"/>
      <c r="E233" s="182" t="s">
        <v>1074</v>
      </c>
      <c r="F233" s="182" t="s">
        <v>16091</v>
      </c>
      <c r="G233" s="182" t="s">
        <v>13177</v>
      </c>
      <c r="H233" s="183">
        <v>0</v>
      </c>
      <c r="I233" s="184" t="s">
        <v>16093</v>
      </c>
      <c r="J233" s="184" t="s">
        <v>12799</v>
      </c>
      <c r="K233" s="224"/>
      <c r="L233" s="224"/>
      <c r="M233" s="224"/>
      <c r="N233" s="224"/>
      <c r="O233" s="224"/>
      <c r="P233" s="185"/>
      <c r="Q233" s="225"/>
      <c r="R233" s="182" t="s">
        <v>16092</v>
      </c>
      <c r="S233" s="181" t="s">
        <v>12503</v>
      </c>
      <c r="T233" s="181" t="s">
        <v>6001</v>
      </c>
      <c r="U233" s="201"/>
      <c r="V233" s="226">
        <v>489</v>
      </c>
      <c r="X233" s="227">
        <v>0</v>
      </c>
      <c r="AB233" s="228" t="s">
        <v>16094</v>
      </c>
    </row>
    <row r="234" spans="1:28" s="227" customFormat="1" ht="63">
      <c r="A234" s="181" t="s">
        <v>16095</v>
      </c>
      <c r="B234" s="182" t="s">
        <v>1099</v>
      </c>
      <c r="C234" s="186" t="s">
        <v>16096</v>
      </c>
      <c r="D234" s="230"/>
      <c r="E234" s="182" t="s">
        <v>1074</v>
      </c>
      <c r="F234" s="182" t="s">
        <v>16095</v>
      </c>
      <c r="G234" s="182" t="s">
        <v>13177</v>
      </c>
      <c r="H234" s="183">
        <v>0</v>
      </c>
      <c r="I234" s="184" t="s">
        <v>16097</v>
      </c>
      <c r="J234" s="184" t="s">
        <v>12799</v>
      </c>
      <c r="K234" s="224"/>
      <c r="L234" s="224"/>
      <c r="M234" s="224"/>
      <c r="N234" s="224"/>
      <c r="O234" s="224"/>
      <c r="P234" s="185"/>
      <c r="Q234" s="225"/>
      <c r="R234" s="182" t="s">
        <v>16096</v>
      </c>
      <c r="S234" s="181" t="s">
        <v>12503</v>
      </c>
      <c r="T234" s="181" t="s">
        <v>6001</v>
      </c>
      <c r="U234" s="201"/>
      <c r="V234" s="226">
        <v>490</v>
      </c>
      <c r="X234" s="227">
        <v>0</v>
      </c>
      <c r="AB234" s="228" t="s">
        <v>16098</v>
      </c>
    </row>
    <row r="235" spans="1:28" s="227" customFormat="1" ht="50.4">
      <c r="A235" s="181" t="s">
        <v>16099</v>
      </c>
      <c r="B235" s="182" t="s">
        <v>1099</v>
      </c>
      <c r="C235" s="186" t="s">
        <v>16100</v>
      </c>
      <c r="D235" s="230"/>
      <c r="E235" s="182" t="s">
        <v>1074</v>
      </c>
      <c r="F235" s="182" t="s">
        <v>16099</v>
      </c>
      <c r="G235" s="182" t="s">
        <v>13177</v>
      </c>
      <c r="H235" s="183">
        <v>0</v>
      </c>
      <c r="I235" s="184" t="s">
        <v>1726</v>
      </c>
      <c r="J235" s="184" t="s">
        <v>12799</v>
      </c>
      <c r="K235" s="224"/>
      <c r="L235" s="224"/>
      <c r="M235" s="224"/>
      <c r="N235" s="224"/>
      <c r="O235" s="224"/>
      <c r="P235" s="185"/>
      <c r="Q235" s="225"/>
      <c r="R235" s="182" t="s">
        <v>16100</v>
      </c>
      <c r="S235" s="181" t="s">
        <v>12503</v>
      </c>
      <c r="T235" s="181" t="s">
        <v>6001</v>
      </c>
      <c r="U235" s="201"/>
      <c r="V235" s="226">
        <v>493</v>
      </c>
      <c r="X235" s="227">
        <v>0</v>
      </c>
      <c r="AB235" s="228" t="s">
        <v>16101</v>
      </c>
    </row>
    <row r="236" spans="1:28" s="227" customFormat="1" ht="63">
      <c r="A236" s="181" t="s">
        <v>16102</v>
      </c>
      <c r="B236" s="182" t="s">
        <v>1099</v>
      </c>
      <c r="C236" s="186" t="s">
        <v>16103</v>
      </c>
      <c r="D236" s="230"/>
      <c r="E236" s="182" t="s">
        <v>1074</v>
      </c>
      <c r="F236" s="182" t="s">
        <v>16102</v>
      </c>
      <c r="G236" s="182" t="s">
        <v>13177</v>
      </c>
      <c r="H236" s="183">
        <v>0</v>
      </c>
      <c r="I236" s="184" t="s">
        <v>16104</v>
      </c>
      <c r="J236" s="184" t="s">
        <v>12799</v>
      </c>
      <c r="K236" s="224"/>
      <c r="L236" s="224"/>
      <c r="M236" s="224"/>
      <c r="N236" s="224"/>
      <c r="O236" s="224"/>
      <c r="P236" s="185"/>
      <c r="Q236" s="225"/>
      <c r="R236" s="182" t="s">
        <v>16103</v>
      </c>
      <c r="S236" s="181" t="s">
        <v>12503</v>
      </c>
      <c r="T236" s="181" t="s">
        <v>6001</v>
      </c>
      <c r="U236" s="201"/>
      <c r="V236" s="226">
        <v>494</v>
      </c>
      <c r="X236" s="227">
        <v>0</v>
      </c>
      <c r="AB236" s="228" t="s">
        <v>16105</v>
      </c>
    </row>
    <row r="237" spans="1:28" s="227" customFormat="1" ht="37.799999999999997">
      <c r="A237" s="181" t="s">
        <v>16106</v>
      </c>
      <c r="B237" s="182" t="s">
        <v>1099</v>
      </c>
      <c r="C237" s="186" t="s">
        <v>16107</v>
      </c>
      <c r="D237" s="230"/>
      <c r="E237" s="182" t="s">
        <v>1074</v>
      </c>
      <c r="F237" s="182" t="s">
        <v>16106</v>
      </c>
      <c r="G237" s="182" t="s">
        <v>13177</v>
      </c>
      <c r="H237" s="183">
        <v>0</v>
      </c>
      <c r="I237" s="184" t="s">
        <v>14986</v>
      </c>
      <c r="J237" s="184" t="s">
        <v>12799</v>
      </c>
      <c r="K237" s="224"/>
      <c r="L237" s="224"/>
      <c r="M237" s="224"/>
      <c r="N237" s="224"/>
      <c r="O237" s="224"/>
      <c r="P237" s="185"/>
      <c r="Q237" s="225"/>
      <c r="R237" s="182" t="s">
        <v>16107</v>
      </c>
      <c r="S237" s="181" t="s">
        <v>12503</v>
      </c>
      <c r="T237" s="181" t="s">
        <v>6001</v>
      </c>
      <c r="U237" s="201"/>
      <c r="V237" s="226">
        <v>495</v>
      </c>
      <c r="X237" s="227">
        <v>0</v>
      </c>
      <c r="AB237" s="228" t="s">
        <v>16108</v>
      </c>
    </row>
    <row r="238" spans="1:28" s="227" customFormat="1" ht="50.4">
      <c r="A238" s="181" t="s">
        <v>759</v>
      </c>
      <c r="B238" s="182" t="s">
        <v>1099</v>
      </c>
      <c r="C238" s="186" t="s">
        <v>610</v>
      </c>
      <c r="D238" s="230"/>
      <c r="E238" s="182" t="s">
        <v>1074</v>
      </c>
      <c r="F238" s="182" t="s">
        <v>759</v>
      </c>
      <c r="G238" s="182" t="s">
        <v>13177</v>
      </c>
      <c r="H238" s="183">
        <v>0</v>
      </c>
      <c r="I238" s="184" t="s">
        <v>1726</v>
      </c>
      <c r="J238" s="184" t="s">
        <v>12799</v>
      </c>
      <c r="K238" s="224"/>
      <c r="L238" s="224"/>
      <c r="M238" s="224"/>
      <c r="N238" s="224"/>
      <c r="O238" s="224"/>
      <c r="P238" s="185"/>
      <c r="Q238" s="225"/>
      <c r="R238" s="182" t="s">
        <v>610</v>
      </c>
      <c r="S238" s="181" t="s">
        <v>12503</v>
      </c>
      <c r="T238" s="181" t="s">
        <v>6001</v>
      </c>
      <c r="U238" s="201"/>
      <c r="V238" s="226">
        <v>500</v>
      </c>
      <c r="X238" s="227">
        <v>0</v>
      </c>
      <c r="AB238" s="228" t="s">
        <v>16109</v>
      </c>
    </row>
    <row r="239" spans="1:28" s="227" customFormat="1" ht="50.4">
      <c r="A239" s="181" t="s">
        <v>16110</v>
      </c>
      <c r="B239" s="182" t="s">
        <v>1099</v>
      </c>
      <c r="C239" s="186" t="s">
        <v>16111</v>
      </c>
      <c r="D239" s="230"/>
      <c r="E239" s="182" t="s">
        <v>1074</v>
      </c>
      <c r="F239" s="182" t="s">
        <v>16110</v>
      </c>
      <c r="G239" s="182" t="s">
        <v>13177</v>
      </c>
      <c r="H239" s="183">
        <v>0</v>
      </c>
      <c r="I239" s="184" t="s">
        <v>1726</v>
      </c>
      <c r="J239" s="184" t="s">
        <v>12799</v>
      </c>
      <c r="K239" s="224"/>
      <c r="L239" s="224"/>
      <c r="M239" s="224"/>
      <c r="N239" s="224"/>
      <c r="O239" s="224"/>
      <c r="P239" s="185"/>
      <c r="Q239" s="225"/>
      <c r="R239" s="182" t="s">
        <v>16111</v>
      </c>
      <c r="S239" s="181" t="s">
        <v>12503</v>
      </c>
      <c r="T239" s="181" t="s">
        <v>6001</v>
      </c>
      <c r="U239" s="201"/>
      <c r="V239" s="226">
        <v>502</v>
      </c>
      <c r="X239" s="227">
        <v>0</v>
      </c>
      <c r="AB239" s="228" t="s">
        <v>16112</v>
      </c>
    </row>
    <row r="240" spans="1:28" s="227" customFormat="1" ht="50.4">
      <c r="A240" s="181" t="s">
        <v>15714</v>
      </c>
      <c r="B240" s="182" t="s">
        <v>1099</v>
      </c>
      <c r="C240" s="186" t="s">
        <v>15713</v>
      </c>
      <c r="D240" s="230"/>
      <c r="E240" s="182" t="s">
        <v>1074</v>
      </c>
      <c r="F240" s="182" t="s">
        <v>15714</v>
      </c>
      <c r="G240" s="182" t="s">
        <v>13177</v>
      </c>
      <c r="H240" s="183">
        <v>0</v>
      </c>
      <c r="I240" s="184" t="s">
        <v>14986</v>
      </c>
      <c r="J240" s="184" t="s">
        <v>12799</v>
      </c>
      <c r="K240" s="224"/>
      <c r="L240" s="224"/>
      <c r="M240" s="224"/>
      <c r="N240" s="224"/>
      <c r="O240" s="224"/>
      <c r="P240" s="185"/>
      <c r="Q240" s="225"/>
      <c r="R240" s="182" t="s">
        <v>15713</v>
      </c>
      <c r="S240" s="181" t="s">
        <v>12503</v>
      </c>
      <c r="T240" s="181" t="s">
        <v>6001</v>
      </c>
      <c r="U240" s="201"/>
      <c r="V240" s="226">
        <v>504</v>
      </c>
      <c r="X240" s="227">
        <v>0</v>
      </c>
      <c r="AB240" s="228" t="s">
        <v>16113</v>
      </c>
    </row>
    <row r="241" spans="1:28" s="227" customFormat="1" ht="50.4">
      <c r="A241" s="181" t="s">
        <v>16114</v>
      </c>
      <c r="B241" s="182" t="s">
        <v>1099</v>
      </c>
      <c r="C241" s="186" t="s">
        <v>16115</v>
      </c>
      <c r="D241" s="230"/>
      <c r="E241" s="182" t="s">
        <v>1074</v>
      </c>
      <c r="F241" s="182" t="s">
        <v>16114</v>
      </c>
      <c r="G241" s="182" t="s">
        <v>13177</v>
      </c>
      <c r="H241" s="183">
        <v>0</v>
      </c>
      <c r="I241" s="184" t="s">
        <v>1726</v>
      </c>
      <c r="J241" s="184" t="s">
        <v>12799</v>
      </c>
      <c r="K241" s="224"/>
      <c r="L241" s="224"/>
      <c r="M241" s="224"/>
      <c r="N241" s="224"/>
      <c r="O241" s="224"/>
      <c r="P241" s="185"/>
      <c r="Q241" s="225"/>
      <c r="R241" s="182" t="s">
        <v>16115</v>
      </c>
      <c r="S241" s="181" t="s">
        <v>12503</v>
      </c>
      <c r="T241" s="181" t="s">
        <v>6001</v>
      </c>
      <c r="U241" s="201"/>
      <c r="V241" s="226">
        <v>507</v>
      </c>
      <c r="X241" s="227">
        <v>0</v>
      </c>
      <c r="AB241" s="228" t="s">
        <v>16116</v>
      </c>
    </row>
    <row r="242" spans="1:28" s="227" customFormat="1" ht="63">
      <c r="A242" s="181" t="s">
        <v>16117</v>
      </c>
      <c r="B242" s="182" t="s">
        <v>1099</v>
      </c>
      <c r="C242" s="186" t="s">
        <v>16118</v>
      </c>
      <c r="D242" s="230"/>
      <c r="E242" s="182" t="s">
        <v>1074</v>
      </c>
      <c r="F242" s="182" t="s">
        <v>16117</v>
      </c>
      <c r="G242" s="182" t="s">
        <v>13177</v>
      </c>
      <c r="H242" s="183">
        <v>0</v>
      </c>
      <c r="I242" s="184" t="s">
        <v>14986</v>
      </c>
      <c r="J242" s="184" t="s">
        <v>12799</v>
      </c>
      <c r="K242" s="224"/>
      <c r="L242" s="224"/>
      <c r="M242" s="224"/>
      <c r="N242" s="224"/>
      <c r="O242" s="224"/>
      <c r="P242" s="185"/>
      <c r="Q242" s="225"/>
      <c r="R242" s="182" t="s">
        <v>16118</v>
      </c>
      <c r="S242" s="181" t="s">
        <v>12503</v>
      </c>
      <c r="T242" s="181" t="s">
        <v>6001</v>
      </c>
      <c r="U242" s="201"/>
      <c r="V242" s="226">
        <v>508</v>
      </c>
      <c r="X242" s="227">
        <v>0</v>
      </c>
      <c r="AB242" s="228" t="s">
        <v>16119</v>
      </c>
    </row>
    <row r="243" spans="1:28" s="227" customFormat="1" ht="50.4">
      <c r="A243" s="181" t="s">
        <v>16120</v>
      </c>
      <c r="B243" s="182" t="s">
        <v>1099</v>
      </c>
      <c r="C243" s="186" t="s">
        <v>16121</v>
      </c>
      <c r="D243" s="230"/>
      <c r="E243" s="182" t="s">
        <v>1074</v>
      </c>
      <c r="F243" s="182" t="s">
        <v>16120</v>
      </c>
      <c r="G243" s="182" t="s">
        <v>13177</v>
      </c>
      <c r="H243" s="183">
        <v>0</v>
      </c>
      <c r="I243" s="184" t="s">
        <v>14986</v>
      </c>
      <c r="J243" s="184" t="s">
        <v>12799</v>
      </c>
      <c r="K243" s="224"/>
      <c r="L243" s="224"/>
      <c r="M243" s="224"/>
      <c r="N243" s="224"/>
      <c r="O243" s="224"/>
      <c r="P243" s="185"/>
      <c r="Q243" s="225"/>
      <c r="R243" s="182" t="s">
        <v>16121</v>
      </c>
      <c r="S243" s="181" t="s">
        <v>12503</v>
      </c>
      <c r="T243" s="181" t="s">
        <v>6001</v>
      </c>
      <c r="U243" s="201"/>
      <c r="V243" s="226">
        <v>509</v>
      </c>
      <c r="X243" s="227">
        <v>0</v>
      </c>
      <c r="AB243" s="228" t="s">
        <v>16122</v>
      </c>
    </row>
    <row r="244" spans="1:28" s="227" customFormat="1" ht="50.4">
      <c r="A244" s="181" t="s">
        <v>777</v>
      </c>
      <c r="B244" s="182" t="s">
        <v>1099</v>
      </c>
      <c r="C244" s="186" t="s">
        <v>13714</v>
      </c>
      <c r="D244" s="230"/>
      <c r="E244" s="182" t="s">
        <v>1074</v>
      </c>
      <c r="F244" s="182" t="s">
        <v>777</v>
      </c>
      <c r="G244" s="182" t="s">
        <v>13177</v>
      </c>
      <c r="H244" s="183">
        <v>0</v>
      </c>
      <c r="I244" s="184" t="s">
        <v>1749</v>
      </c>
      <c r="J244" s="184" t="s">
        <v>6016</v>
      </c>
      <c r="K244" s="224"/>
      <c r="L244" s="224"/>
      <c r="M244" s="224"/>
      <c r="N244" s="224"/>
      <c r="O244" s="224"/>
      <c r="P244" s="185"/>
      <c r="Q244" s="225"/>
      <c r="R244" s="182" t="s">
        <v>13714</v>
      </c>
      <c r="S244" s="181" t="s">
        <v>12503</v>
      </c>
      <c r="T244" s="181" t="s">
        <v>6015</v>
      </c>
      <c r="U244" s="201"/>
      <c r="V244" s="226">
        <v>513</v>
      </c>
      <c r="X244" s="227">
        <v>0</v>
      </c>
      <c r="AB244" s="228" t="s">
        <v>16123</v>
      </c>
    </row>
    <row r="245" spans="1:28" s="227" customFormat="1" ht="50.4">
      <c r="A245" s="181" t="s">
        <v>760</v>
      </c>
      <c r="B245" s="182" t="s">
        <v>1099</v>
      </c>
      <c r="C245" s="186" t="s">
        <v>13713</v>
      </c>
      <c r="D245" s="230"/>
      <c r="E245" s="182" t="s">
        <v>1074</v>
      </c>
      <c r="F245" s="182" t="s">
        <v>760</v>
      </c>
      <c r="G245" s="182" t="s">
        <v>13177</v>
      </c>
      <c r="H245" s="183">
        <v>0</v>
      </c>
      <c r="I245" s="184" t="s">
        <v>1751</v>
      </c>
      <c r="J245" s="184" t="s">
        <v>12799</v>
      </c>
      <c r="K245" s="224"/>
      <c r="L245" s="224"/>
      <c r="M245" s="224"/>
      <c r="N245" s="224"/>
      <c r="O245" s="224"/>
      <c r="P245" s="185"/>
      <c r="Q245" s="225"/>
      <c r="R245" s="182" t="s">
        <v>13713</v>
      </c>
      <c r="S245" s="181" t="s">
        <v>12503</v>
      </c>
      <c r="T245" s="181" t="s">
        <v>6001</v>
      </c>
      <c r="U245" s="201"/>
      <c r="V245" s="226">
        <v>514</v>
      </c>
      <c r="X245" s="227">
        <v>0</v>
      </c>
      <c r="AB245" s="228" t="s">
        <v>16124</v>
      </c>
    </row>
    <row r="246" spans="1:28" s="227" customFormat="1" ht="50.4">
      <c r="A246" s="181" t="s">
        <v>16125</v>
      </c>
      <c r="B246" s="182" t="s">
        <v>1099</v>
      </c>
      <c r="C246" s="186" t="s">
        <v>16126</v>
      </c>
      <c r="D246" s="230"/>
      <c r="E246" s="182" t="s">
        <v>1074</v>
      </c>
      <c r="F246" s="182" t="s">
        <v>16125</v>
      </c>
      <c r="G246" s="182" t="s">
        <v>13177</v>
      </c>
      <c r="H246" s="183">
        <v>0</v>
      </c>
      <c r="I246" s="184" t="s">
        <v>16127</v>
      </c>
      <c r="J246" s="184" t="s">
        <v>12799</v>
      </c>
      <c r="K246" s="224"/>
      <c r="L246" s="224"/>
      <c r="M246" s="224"/>
      <c r="N246" s="224"/>
      <c r="O246" s="224"/>
      <c r="P246" s="185"/>
      <c r="Q246" s="225"/>
      <c r="R246" s="182" t="s">
        <v>16126</v>
      </c>
      <c r="S246" s="181" t="s">
        <v>12503</v>
      </c>
      <c r="T246" s="181" t="s">
        <v>6001</v>
      </c>
      <c r="U246" s="201"/>
      <c r="V246" s="226">
        <v>512</v>
      </c>
      <c r="X246" s="227">
        <v>0</v>
      </c>
      <c r="AB246" s="228" t="s">
        <v>16128</v>
      </c>
    </row>
    <row r="247" spans="1:28" s="227" customFormat="1" ht="50.4">
      <c r="A247" s="181" t="s">
        <v>16129</v>
      </c>
      <c r="B247" s="182" t="s">
        <v>1099</v>
      </c>
      <c r="C247" s="186" t="s">
        <v>16130</v>
      </c>
      <c r="D247" s="230"/>
      <c r="E247" s="182" t="s">
        <v>1074</v>
      </c>
      <c r="F247" s="182" t="s">
        <v>16129</v>
      </c>
      <c r="G247" s="182" t="s">
        <v>13177</v>
      </c>
      <c r="H247" s="183">
        <v>0</v>
      </c>
      <c r="I247" s="184" t="s">
        <v>14986</v>
      </c>
      <c r="J247" s="184" t="s">
        <v>12799</v>
      </c>
      <c r="K247" s="224"/>
      <c r="L247" s="224"/>
      <c r="M247" s="224"/>
      <c r="N247" s="224"/>
      <c r="O247" s="224"/>
      <c r="P247" s="185"/>
      <c r="Q247" s="225"/>
      <c r="R247" s="182" t="s">
        <v>16130</v>
      </c>
      <c r="S247" s="181" t="s">
        <v>12503</v>
      </c>
      <c r="T247" s="181" t="s">
        <v>6001</v>
      </c>
      <c r="U247" s="201"/>
      <c r="V247" s="226">
        <v>515</v>
      </c>
      <c r="X247" s="227">
        <v>0</v>
      </c>
      <c r="AB247" s="228" t="s">
        <v>16131</v>
      </c>
    </row>
    <row r="248" spans="1:28" s="227" customFormat="1" ht="37.799999999999997">
      <c r="A248" s="181" t="s">
        <v>16132</v>
      </c>
      <c r="B248" s="182" t="s">
        <v>1099</v>
      </c>
      <c r="C248" s="186" t="s">
        <v>16133</v>
      </c>
      <c r="D248" s="230"/>
      <c r="E248" s="182" t="s">
        <v>1074</v>
      </c>
      <c r="F248" s="182" t="s">
        <v>16132</v>
      </c>
      <c r="G248" s="182" t="s">
        <v>13177</v>
      </c>
      <c r="H248" s="183">
        <v>0</v>
      </c>
      <c r="I248" s="184" t="s">
        <v>16134</v>
      </c>
      <c r="J248" s="184" t="s">
        <v>12799</v>
      </c>
      <c r="K248" s="224"/>
      <c r="L248" s="224"/>
      <c r="M248" s="224"/>
      <c r="N248" s="224"/>
      <c r="O248" s="224"/>
      <c r="P248" s="185"/>
      <c r="Q248" s="225"/>
      <c r="R248" s="182" t="s">
        <v>16133</v>
      </c>
      <c r="S248" s="181" t="s">
        <v>12503</v>
      </c>
      <c r="T248" s="181" t="s">
        <v>6001</v>
      </c>
      <c r="U248" s="201"/>
      <c r="V248" s="226">
        <v>517</v>
      </c>
      <c r="X248" s="227">
        <v>0</v>
      </c>
      <c r="AB248" s="228" t="s">
        <v>16135</v>
      </c>
    </row>
    <row r="249" spans="1:28" s="227" customFormat="1" ht="25.2">
      <c r="A249" s="181" t="s">
        <v>762</v>
      </c>
      <c r="B249" s="182" t="s">
        <v>1099</v>
      </c>
      <c r="C249" s="186" t="s">
        <v>761</v>
      </c>
      <c r="D249" s="230"/>
      <c r="E249" s="182" t="s">
        <v>2383</v>
      </c>
      <c r="F249" s="182" t="s">
        <v>762</v>
      </c>
      <c r="G249" s="182" t="s">
        <v>13177</v>
      </c>
      <c r="H249" s="183">
        <v>0</v>
      </c>
      <c r="I249" s="184" t="s">
        <v>13738</v>
      </c>
      <c r="J249" s="184" t="s">
        <v>1665</v>
      </c>
      <c r="K249" s="224"/>
      <c r="L249" s="224"/>
      <c r="M249" s="224"/>
      <c r="N249" s="224"/>
      <c r="O249" s="224"/>
      <c r="P249" s="185"/>
      <c r="Q249" s="225"/>
      <c r="R249" s="182" t="s">
        <v>761</v>
      </c>
      <c r="S249" s="181" t="s">
        <v>12629</v>
      </c>
      <c r="T249" s="181" t="s">
        <v>11459</v>
      </c>
      <c r="U249" s="201"/>
      <c r="V249" s="226">
        <v>521</v>
      </c>
      <c r="X249" s="227">
        <v>0</v>
      </c>
      <c r="AB249" s="228" t="s">
        <v>16136</v>
      </c>
    </row>
    <row r="250" spans="1:28" s="227" customFormat="1" ht="25.2">
      <c r="A250" s="181" t="s">
        <v>763</v>
      </c>
      <c r="B250" s="182" t="s">
        <v>1099</v>
      </c>
      <c r="C250" s="186" t="s">
        <v>1000</v>
      </c>
      <c r="D250" s="230"/>
      <c r="E250" s="182" t="s">
        <v>859</v>
      </c>
      <c r="F250" s="182" t="s">
        <v>763</v>
      </c>
      <c r="G250" s="182" t="s">
        <v>13177</v>
      </c>
      <c r="H250" s="183">
        <v>0</v>
      </c>
      <c r="I250" s="184" t="s">
        <v>1752</v>
      </c>
      <c r="J250" s="184" t="s">
        <v>1753</v>
      </c>
      <c r="K250" s="224"/>
      <c r="L250" s="224"/>
      <c r="M250" s="224"/>
      <c r="N250" s="224"/>
      <c r="O250" s="224"/>
      <c r="P250" s="185"/>
      <c r="Q250" s="225"/>
      <c r="R250" s="182" t="s">
        <v>1000</v>
      </c>
      <c r="S250" s="181" t="s">
        <v>12619</v>
      </c>
      <c r="T250" s="181" t="s">
        <v>11098</v>
      </c>
      <c r="U250" s="201"/>
      <c r="V250" s="226">
        <v>526</v>
      </c>
      <c r="X250" s="227">
        <v>0</v>
      </c>
      <c r="AB250" s="228" t="s">
        <v>16137</v>
      </c>
    </row>
    <row r="251" spans="1:28" s="227" customFormat="1" ht="88.2">
      <c r="A251" s="181" t="s">
        <v>1756</v>
      </c>
      <c r="B251" s="182" t="s">
        <v>1099</v>
      </c>
      <c r="C251" s="186" t="s">
        <v>1755</v>
      </c>
      <c r="D251" s="230"/>
      <c r="E251" s="182" t="s">
        <v>1069</v>
      </c>
      <c r="F251" s="182" t="s">
        <v>1756</v>
      </c>
      <c r="G251" s="182" t="s">
        <v>13177</v>
      </c>
      <c r="H251" s="183">
        <v>0</v>
      </c>
      <c r="I251" s="184" t="s">
        <v>2398</v>
      </c>
      <c r="J251" s="184" t="s">
        <v>13540</v>
      </c>
      <c r="K251" s="224"/>
      <c r="L251" s="224"/>
      <c r="M251" s="224"/>
      <c r="N251" s="224"/>
      <c r="O251" s="224"/>
      <c r="P251" s="185"/>
      <c r="Q251" s="225"/>
      <c r="R251" s="182" t="s">
        <v>1755</v>
      </c>
      <c r="S251" s="181" t="s">
        <v>12450</v>
      </c>
      <c r="T251" s="181" t="s">
        <v>13440</v>
      </c>
      <c r="U251" s="201"/>
      <c r="V251" s="226">
        <v>437</v>
      </c>
      <c r="X251" s="227">
        <v>0</v>
      </c>
      <c r="AB251" s="228" t="s">
        <v>16138</v>
      </c>
    </row>
    <row r="252" spans="1:28" s="227" customFormat="1" ht="75.599999999999994">
      <c r="A252" s="181" t="s">
        <v>14965</v>
      </c>
      <c r="B252" s="182" t="s">
        <v>1099</v>
      </c>
      <c r="C252" s="186" t="s">
        <v>14964</v>
      </c>
      <c r="D252" s="230"/>
      <c r="E252" s="182" t="s">
        <v>863</v>
      </c>
      <c r="F252" s="182" t="s">
        <v>14965</v>
      </c>
      <c r="G252" s="182" t="s">
        <v>13177</v>
      </c>
      <c r="H252" s="183">
        <v>0</v>
      </c>
      <c r="I252" s="184" t="s">
        <v>14988</v>
      </c>
      <c r="J252" s="184" t="s">
        <v>12119</v>
      </c>
      <c r="K252" s="224"/>
      <c r="L252" s="224"/>
      <c r="M252" s="224"/>
      <c r="N252" s="224"/>
      <c r="O252" s="224"/>
      <c r="P252" s="185"/>
      <c r="Q252" s="225"/>
      <c r="R252" s="182" t="s">
        <v>14964</v>
      </c>
      <c r="S252" s="181" t="s">
        <v>12642</v>
      </c>
      <c r="T252" s="181" t="s">
        <v>12118</v>
      </c>
      <c r="U252" s="201"/>
      <c r="V252" s="226">
        <v>534</v>
      </c>
      <c r="X252" s="227">
        <v>0</v>
      </c>
      <c r="AB252" s="228" t="s">
        <v>16139</v>
      </c>
    </row>
    <row r="253" spans="1:28" s="227" customFormat="1" ht="75.599999999999994">
      <c r="A253" s="181" t="s">
        <v>764</v>
      </c>
      <c r="B253" s="182" t="s">
        <v>1099</v>
      </c>
      <c r="C253" s="186" t="s">
        <v>2484</v>
      </c>
      <c r="D253" s="230"/>
      <c r="E253" s="182" t="s">
        <v>1065</v>
      </c>
      <c r="F253" s="182" t="s">
        <v>764</v>
      </c>
      <c r="G253" s="182" t="s">
        <v>13177</v>
      </c>
      <c r="H253" s="183">
        <v>0</v>
      </c>
      <c r="I253" s="184" t="s">
        <v>1725</v>
      </c>
      <c r="J253" s="184" t="s">
        <v>1729</v>
      </c>
      <c r="K253" s="224"/>
      <c r="L253" s="224"/>
      <c r="M253" s="224"/>
      <c r="N253" s="224"/>
      <c r="O253" s="224"/>
      <c r="P253" s="185"/>
      <c r="Q253" s="225"/>
      <c r="R253" s="182" t="s">
        <v>2484</v>
      </c>
      <c r="S253" s="181" t="s">
        <v>12433</v>
      </c>
      <c r="T253" s="181" t="s">
        <v>3410</v>
      </c>
      <c r="U253" s="201"/>
      <c r="V253" s="226">
        <v>535</v>
      </c>
      <c r="X253" s="227">
        <v>0</v>
      </c>
      <c r="AB253" s="228" t="s">
        <v>16140</v>
      </c>
    </row>
    <row r="254" spans="1:28" s="227" customFormat="1" ht="88.2">
      <c r="A254" s="181" t="s">
        <v>765</v>
      </c>
      <c r="B254" s="182" t="s">
        <v>1099</v>
      </c>
      <c r="C254" s="186" t="s">
        <v>2120</v>
      </c>
      <c r="D254" s="230"/>
      <c r="E254" s="182" t="s">
        <v>1069</v>
      </c>
      <c r="F254" s="182" t="s">
        <v>765</v>
      </c>
      <c r="G254" s="182" t="s">
        <v>13177</v>
      </c>
      <c r="H254" s="183">
        <v>0</v>
      </c>
      <c r="I254" s="184" t="s">
        <v>2398</v>
      </c>
      <c r="J254" s="184" t="s">
        <v>13540</v>
      </c>
      <c r="K254" s="224"/>
      <c r="L254" s="224"/>
      <c r="M254" s="224"/>
      <c r="N254" s="224"/>
      <c r="O254" s="224"/>
      <c r="P254" s="185"/>
      <c r="Q254" s="225"/>
      <c r="R254" s="182" t="s">
        <v>2120</v>
      </c>
      <c r="S254" s="181" t="s">
        <v>12450</v>
      </c>
      <c r="T254" s="181" t="s">
        <v>13440</v>
      </c>
      <c r="U254" s="201"/>
      <c r="V254" s="226">
        <v>543</v>
      </c>
      <c r="X254" s="227">
        <v>0</v>
      </c>
      <c r="AB254" s="228" t="s">
        <v>16141</v>
      </c>
    </row>
    <row r="255" spans="1:28" s="227" customFormat="1" ht="88.2">
      <c r="A255" s="181" t="s">
        <v>766</v>
      </c>
      <c r="B255" s="182" t="s">
        <v>1099</v>
      </c>
      <c r="C255" s="186" t="s">
        <v>15303</v>
      </c>
      <c r="D255" s="230"/>
      <c r="E255" s="182" t="s">
        <v>1069</v>
      </c>
      <c r="F255" s="182" t="s">
        <v>766</v>
      </c>
      <c r="G255" s="182" t="s">
        <v>13177</v>
      </c>
      <c r="H255" s="183">
        <v>0</v>
      </c>
      <c r="I255" s="184" t="s">
        <v>2398</v>
      </c>
      <c r="J255" s="184" t="s">
        <v>13540</v>
      </c>
      <c r="K255" s="224"/>
      <c r="L255" s="224"/>
      <c r="M255" s="224"/>
      <c r="N255" s="224"/>
      <c r="O255" s="224"/>
      <c r="P255" s="185"/>
      <c r="Q255" s="225"/>
      <c r="R255" s="182" t="s">
        <v>15303</v>
      </c>
      <c r="S255" s="181" t="s">
        <v>12450</v>
      </c>
      <c r="T255" s="181" t="s">
        <v>13440</v>
      </c>
      <c r="U255" s="201"/>
      <c r="V255" s="226">
        <v>529</v>
      </c>
      <c r="X255" s="227">
        <v>0</v>
      </c>
      <c r="AB255" s="228" t="s">
        <v>16142</v>
      </c>
    </row>
    <row r="256" spans="1:28" s="227" customFormat="1" ht="50.4">
      <c r="A256" s="181" t="s">
        <v>16143</v>
      </c>
      <c r="B256" s="182" t="s">
        <v>1099</v>
      </c>
      <c r="C256" s="186" t="s">
        <v>16144</v>
      </c>
      <c r="D256" s="230"/>
      <c r="E256" s="182" t="s">
        <v>1074</v>
      </c>
      <c r="F256" s="182" t="s">
        <v>16143</v>
      </c>
      <c r="G256" s="182" t="s">
        <v>13177</v>
      </c>
      <c r="H256" s="183">
        <v>0</v>
      </c>
      <c r="I256" s="184" t="s">
        <v>14986</v>
      </c>
      <c r="J256" s="184" t="s">
        <v>12799</v>
      </c>
      <c r="K256" s="224"/>
      <c r="L256" s="224"/>
      <c r="M256" s="224"/>
      <c r="N256" s="224"/>
      <c r="O256" s="224"/>
      <c r="P256" s="185"/>
      <c r="Q256" s="225"/>
      <c r="R256" s="182" t="s">
        <v>16144</v>
      </c>
      <c r="S256" s="181" t="s">
        <v>12503</v>
      </c>
      <c r="T256" s="181" t="s">
        <v>6001</v>
      </c>
      <c r="U256" s="201"/>
      <c r="V256" s="226">
        <v>415</v>
      </c>
      <c r="X256" s="227">
        <v>0</v>
      </c>
      <c r="AB256" s="228" t="s">
        <v>16145</v>
      </c>
    </row>
    <row r="257" spans="1:28" s="227" customFormat="1" ht="75.599999999999994">
      <c r="A257" s="181" t="s">
        <v>131</v>
      </c>
      <c r="B257" s="182" t="s">
        <v>1099</v>
      </c>
      <c r="C257" s="186" t="s">
        <v>2121</v>
      </c>
      <c r="D257" s="230"/>
      <c r="E257" s="182" t="s">
        <v>1065</v>
      </c>
      <c r="F257" s="182" t="s">
        <v>131</v>
      </c>
      <c r="G257" s="182" t="s">
        <v>13177</v>
      </c>
      <c r="H257" s="183">
        <v>0</v>
      </c>
      <c r="I257" s="184" t="s">
        <v>1683</v>
      </c>
      <c r="J257" s="184" t="s">
        <v>1515</v>
      </c>
      <c r="K257" s="224"/>
      <c r="L257" s="224"/>
      <c r="M257" s="224"/>
      <c r="N257" s="224"/>
      <c r="O257" s="224"/>
      <c r="P257" s="185"/>
      <c r="Q257" s="225"/>
      <c r="R257" s="182" t="s">
        <v>2121</v>
      </c>
      <c r="S257" s="181" t="s">
        <v>12433</v>
      </c>
      <c r="T257" s="181" t="s">
        <v>3385</v>
      </c>
      <c r="U257" s="201"/>
      <c r="V257" s="226">
        <v>457</v>
      </c>
      <c r="X257" s="227">
        <v>0</v>
      </c>
      <c r="AB257" s="228" t="s">
        <v>16146</v>
      </c>
    </row>
    <row r="258" spans="1:28" s="227" customFormat="1" ht="50.4">
      <c r="A258" s="181" t="s">
        <v>16147</v>
      </c>
      <c r="B258" s="182" t="s">
        <v>1099</v>
      </c>
      <c r="C258" s="186" t="s">
        <v>16148</v>
      </c>
      <c r="D258" s="230"/>
      <c r="E258" s="182" t="s">
        <v>1074</v>
      </c>
      <c r="F258" s="182" t="s">
        <v>16147</v>
      </c>
      <c r="G258" s="182" t="s">
        <v>13177</v>
      </c>
      <c r="H258" s="183">
        <v>0</v>
      </c>
      <c r="I258" s="184" t="s">
        <v>16149</v>
      </c>
      <c r="J258" s="184" t="s">
        <v>5944</v>
      </c>
      <c r="K258" s="224"/>
      <c r="L258" s="224"/>
      <c r="M258" s="224"/>
      <c r="N258" s="224"/>
      <c r="O258" s="224"/>
      <c r="P258" s="185"/>
      <c r="Q258" s="225"/>
      <c r="R258" s="182" t="s">
        <v>16148</v>
      </c>
      <c r="S258" s="181" t="s">
        <v>12503</v>
      </c>
      <c r="T258" s="181" t="s">
        <v>5943</v>
      </c>
      <c r="U258" s="201"/>
      <c r="V258" s="226">
        <v>516</v>
      </c>
      <c r="X258" s="227">
        <v>0</v>
      </c>
      <c r="AB258" s="228" t="s">
        <v>16150</v>
      </c>
    </row>
    <row r="259" spans="1:28" s="227" customFormat="1" ht="50.4">
      <c r="A259" s="181" t="s">
        <v>1292</v>
      </c>
      <c r="B259" s="182" t="s">
        <v>1099</v>
      </c>
      <c r="C259" s="186" t="s">
        <v>2291</v>
      </c>
      <c r="D259" s="230"/>
      <c r="E259" s="182" t="s">
        <v>1065</v>
      </c>
      <c r="F259" s="182" t="s">
        <v>1292</v>
      </c>
      <c r="G259" s="182" t="s">
        <v>13177</v>
      </c>
      <c r="H259" s="183">
        <v>0</v>
      </c>
      <c r="I259" s="184" t="s">
        <v>1725</v>
      </c>
      <c r="J259" s="184" t="s">
        <v>1729</v>
      </c>
      <c r="K259" s="224"/>
      <c r="L259" s="224"/>
      <c r="M259" s="224"/>
      <c r="N259" s="224"/>
      <c r="O259" s="224"/>
      <c r="P259" s="185"/>
      <c r="Q259" s="225"/>
      <c r="R259" s="182" t="s">
        <v>2291</v>
      </c>
      <c r="S259" s="181" t="s">
        <v>12433</v>
      </c>
      <c r="T259" s="181" t="s">
        <v>3410</v>
      </c>
      <c r="U259" s="201"/>
      <c r="V259" s="226">
        <v>459</v>
      </c>
      <c r="X259" s="227">
        <v>0</v>
      </c>
      <c r="AB259" s="228" t="s">
        <v>16151</v>
      </c>
    </row>
    <row r="260" spans="1:28" s="227" customFormat="1" ht="63">
      <c r="A260" s="181" t="s">
        <v>1368</v>
      </c>
      <c r="B260" s="182" t="s">
        <v>1099</v>
      </c>
      <c r="C260" s="186" t="s">
        <v>1367</v>
      </c>
      <c r="D260" s="230"/>
      <c r="E260" s="182" t="s">
        <v>1074</v>
      </c>
      <c r="F260" s="182" t="s">
        <v>1368</v>
      </c>
      <c r="G260" s="182" t="s">
        <v>13177</v>
      </c>
      <c r="H260" s="183">
        <v>0</v>
      </c>
      <c r="I260" s="184" t="s">
        <v>1726</v>
      </c>
      <c r="J260" s="184" t="s">
        <v>12799</v>
      </c>
      <c r="K260" s="224"/>
      <c r="L260" s="224"/>
      <c r="M260" s="224"/>
      <c r="N260" s="224"/>
      <c r="O260" s="224"/>
      <c r="P260" s="185"/>
      <c r="Q260" s="225"/>
      <c r="R260" s="182" t="s">
        <v>1367</v>
      </c>
      <c r="S260" s="181" t="s">
        <v>12503</v>
      </c>
      <c r="T260" s="181" t="s">
        <v>6001</v>
      </c>
      <c r="U260" s="201"/>
      <c r="V260" s="226">
        <v>488</v>
      </c>
      <c r="X260" s="227">
        <v>0</v>
      </c>
      <c r="AB260" s="228" t="s">
        <v>16152</v>
      </c>
    </row>
    <row r="261" spans="1:28" s="227" customFormat="1" ht="63">
      <c r="A261" s="181" t="s">
        <v>1366</v>
      </c>
      <c r="B261" s="182" t="s">
        <v>1099</v>
      </c>
      <c r="C261" s="186" t="s">
        <v>1365</v>
      </c>
      <c r="D261" s="230"/>
      <c r="E261" s="182" t="s">
        <v>852</v>
      </c>
      <c r="F261" s="182" t="s">
        <v>1366</v>
      </c>
      <c r="G261" s="182" t="s">
        <v>13177</v>
      </c>
      <c r="H261" s="183">
        <v>0</v>
      </c>
      <c r="I261" s="184" t="s">
        <v>12887</v>
      </c>
      <c r="J261" s="184" t="s">
        <v>9398</v>
      </c>
      <c r="K261" s="224"/>
      <c r="L261" s="224"/>
      <c r="M261" s="224"/>
      <c r="N261" s="224"/>
      <c r="O261" s="224"/>
      <c r="P261" s="185"/>
      <c r="Q261" s="225"/>
      <c r="R261" s="182" t="s">
        <v>1365</v>
      </c>
      <c r="S261" s="181" t="s">
        <v>12578</v>
      </c>
      <c r="T261" s="181" t="s">
        <v>9397</v>
      </c>
      <c r="U261" s="201"/>
      <c r="V261" s="226">
        <v>480</v>
      </c>
      <c r="X261" s="227">
        <v>0</v>
      </c>
      <c r="AB261" s="228" t="s">
        <v>16153</v>
      </c>
    </row>
    <row r="262" spans="1:28" s="227" customFormat="1" ht="25.2">
      <c r="A262" s="181" t="s">
        <v>16154</v>
      </c>
      <c r="B262" s="182" t="s">
        <v>1099</v>
      </c>
      <c r="C262" s="186" t="s">
        <v>16155</v>
      </c>
      <c r="D262" s="230"/>
      <c r="E262" s="182" t="s">
        <v>1074</v>
      </c>
      <c r="F262" s="182" t="s">
        <v>16154</v>
      </c>
      <c r="G262" s="182" t="s">
        <v>13177</v>
      </c>
      <c r="H262" s="183">
        <v>0</v>
      </c>
      <c r="I262" s="184" t="s">
        <v>1726</v>
      </c>
      <c r="J262" s="184" t="s">
        <v>12799</v>
      </c>
      <c r="K262" s="224"/>
      <c r="L262" s="224"/>
      <c r="M262" s="224"/>
      <c r="N262" s="224"/>
      <c r="O262" s="224"/>
      <c r="P262" s="185"/>
      <c r="Q262" s="225"/>
      <c r="R262" s="182" t="s">
        <v>16155</v>
      </c>
      <c r="S262" s="181" t="s">
        <v>12503</v>
      </c>
      <c r="T262" s="181" t="s">
        <v>6001</v>
      </c>
      <c r="U262" s="201"/>
      <c r="V262" s="226">
        <v>412</v>
      </c>
      <c r="X262" s="227">
        <v>0</v>
      </c>
      <c r="AB262" s="228" t="s">
        <v>16156</v>
      </c>
    </row>
    <row r="263" spans="1:28" s="227" customFormat="1" ht="189">
      <c r="A263" s="181" t="s">
        <v>1763</v>
      </c>
      <c r="B263" s="182" t="s">
        <v>1099</v>
      </c>
      <c r="C263" s="186" t="s">
        <v>1762</v>
      </c>
      <c r="D263" s="230"/>
      <c r="E263" s="182" t="s">
        <v>863</v>
      </c>
      <c r="F263" s="182" t="s">
        <v>1763</v>
      </c>
      <c r="G263" s="182" t="s">
        <v>13177</v>
      </c>
      <c r="H263" s="183">
        <v>0</v>
      </c>
      <c r="I263" s="184" t="s">
        <v>1764</v>
      </c>
      <c r="J263" s="184" t="s">
        <v>12125</v>
      </c>
      <c r="K263" s="224"/>
      <c r="L263" s="224"/>
      <c r="M263" s="224"/>
      <c r="N263" s="224"/>
      <c r="O263" s="224"/>
      <c r="P263" s="185"/>
      <c r="Q263" s="225"/>
      <c r="R263" s="182" t="s">
        <v>1762</v>
      </c>
      <c r="S263" s="181" t="s">
        <v>12642</v>
      </c>
      <c r="T263" s="181" t="s">
        <v>12124</v>
      </c>
      <c r="U263" s="201"/>
      <c r="V263" s="226">
        <v>420</v>
      </c>
      <c r="X263" s="227">
        <v>0</v>
      </c>
      <c r="AB263" s="228" t="s">
        <v>16157</v>
      </c>
    </row>
    <row r="264" spans="1:28" s="227" customFormat="1" ht="100.8">
      <c r="A264" s="181" t="s">
        <v>1766</v>
      </c>
      <c r="B264" s="182" t="s">
        <v>1099</v>
      </c>
      <c r="C264" s="186" t="s">
        <v>1765</v>
      </c>
      <c r="D264" s="230"/>
      <c r="E264" s="182" t="s">
        <v>863</v>
      </c>
      <c r="F264" s="182" t="s">
        <v>1766</v>
      </c>
      <c r="G264" s="182" t="s">
        <v>13177</v>
      </c>
      <c r="H264" s="183">
        <v>0</v>
      </c>
      <c r="I264" s="184" t="s">
        <v>1767</v>
      </c>
      <c r="J264" s="184" t="s">
        <v>12075</v>
      </c>
      <c r="K264" s="224"/>
      <c r="L264" s="224"/>
      <c r="M264" s="224"/>
      <c r="N264" s="224"/>
      <c r="O264" s="224"/>
      <c r="P264" s="185"/>
      <c r="Q264" s="225"/>
      <c r="R264" s="182" t="s">
        <v>1765</v>
      </c>
      <c r="S264" s="181" t="s">
        <v>12642</v>
      </c>
      <c r="T264" s="181" t="s">
        <v>12074</v>
      </c>
      <c r="U264" s="201"/>
      <c r="V264" s="226">
        <v>476</v>
      </c>
      <c r="X264" s="227">
        <v>0</v>
      </c>
      <c r="AB264" s="228" t="s">
        <v>16158</v>
      </c>
    </row>
    <row r="265" spans="1:28" s="227" customFormat="1" ht="113.4">
      <c r="A265" s="181" t="s">
        <v>1769</v>
      </c>
      <c r="B265" s="182" t="s">
        <v>1099</v>
      </c>
      <c r="C265" s="186" t="s">
        <v>1768</v>
      </c>
      <c r="D265" s="230"/>
      <c r="E265" s="182" t="s">
        <v>863</v>
      </c>
      <c r="F265" s="182" t="s">
        <v>1769</v>
      </c>
      <c r="G265" s="182" t="s">
        <v>13177</v>
      </c>
      <c r="H265" s="183">
        <v>0</v>
      </c>
      <c r="I265" s="184" t="s">
        <v>1770</v>
      </c>
      <c r="J265" s="184" t="s">
        <v>12103</v>
      </c>
      <c r="K265" s="224"/>
      <c r="L265" s="224"/>
      <c r="M265" s="224"/>
      <c r="N265" s="224"/>
      <c r="O265" s="224"/>
      <c r="P265" s="185"/>
      <c r="Q265" s="225"/>
      <c r="R265" s="182" t="s">
        <v>1768</v>
      </c>
      <c r="S265" s="181" t="s">
        <v>12642</v>
      </c>
      <c r="T265" s="181" t="s">
        <v>12102</v>
      </c>
      <c r="U265" s="201"/>
      <c r="V265" s="226">
        <v>532</v>
      </c>
      <c r="X265" s="227">
        <v>0</v>
      </c>
      <c r="AB265" s="228" t="s">
        <v>16159</v>
      </c>
    </row>
    <row r="266" spans="1:28" s="227" customFormat="1" ht="50.4">
      <c r="A266" s="181" t="s">
        <v>15307</v>
      </c>
      <c r="B266" s="182" t="s">
        <v>1099</v>
      </c>
      <c r="C266" s="186" t="s">
        <v>15306</v>
      </c>
      <c r="D266" s="230"/>
      <c r="E266" s="182" t="s">
        <v>1074</v>
      </c>
      <c r="F266" s="182" t="s">
        <v>15307</v>
      </c>
      <c r="G266" s="182" t="s">
        <v>13177</v>
      </c>
      <c r="H266" s="183">
        <v>0</v>
      </c>
      <c r="I266" s="184" t="s">
        <v>15308</v>
      </c>
      <c r="J266" s="184" t="s">
        <v>1748</v>
      </c>
      <c r="K266" s="224"/>
      <c r="L266" s="224"/>
      <c r="M266" s="224"/>
      <c r="N266" s="224"/>
      <c r="O266" s="224"/>
      <c r="P266" s="185"/>
      <c r="Q266" s="225"/>
      <c r="R266" s="182" t="s">
        <v>15306</v>
      </c>
      <c r="S266" s="181" t="s">
        <v>12503</v>
      </c>
      <c r="T266" s="181" t="s">
        <v>6012</v>
      </c>
      <c r="U266" s="201"/>
      <c r="V266" s="226">
        <v>496</v>
      </c>
      <c r="X266" s="227">
        <v>0</v>
      </c>
      <c r="AB266" s="228" t="s">
        <v>16160</v>
      </c>
    </row>
    <row r="267" spans="1:28" s="227" customFormat="1" ht="113.4">
      <c r="A267" s="181" t="s">
        <v>2092</v>
      </c>
      <c r="B267" s="182" t="s">
        <v>1099</v>
      </c>
      <c r="C267" s="186" t="s">
        <v>2091</v>
      </c>
      <c r="D267" s="230"/>
      <c r="E267" s="182" t="s">
        <v>863</v>
      </c>
      <c r="F267" s="182" t="s">
        <v>2092</v>
      </c>
      <c r="G267" s="182" t="s">
        <v>13177</v>
      </c>
      <c r="H267" s="183">
        <v>0</v>
      </c>
      <c r="I267" s="184" t="s">
        <v>1767</v>
      </c>
      <c r="J267" s="184" t="s">
        <v>12075</v>
      </c>
      <c r="K267" s="224"/>
      <c r="L267" s="224"/>
      <c r="M267" s="224"/>
      <c r="N267" s="224"/>
      <c r="O267" s="224"/>
      <c r="P267" s="185"/>
      <c r="Q267" s="225"/>
      <c r="R267" s="182" t="s">
        <v>2091</v>
      </c>
      <c r="S267" s="181" t="s">
        <v>12642</v>
      </c>
      <c r="T267" s="181" t="s">
        <v>12074</v>
      </c>
      <c r="U267" s="201"/>
      <c r="V267" s="226">
        <v>393</v>
      </c>
      <c r="X267" s="227">
        <v>0</v>
      </c>
      <c r="AB267" s="228" t="s">
        <v>16161</v>
      </c>
    </row>
    <row r="268" spans="1:28" s="227" customFormat="1" ht="75.599999999999994">
      <c r="A268" s="181" t="s">
        <v>1771</v>
      </c>
      <c r="B268" s="182" t="s">
        <v>1099</v>
      </c>
      <c r="C268" s="186" t="s">
        <v>12381</v>
      </c>
      <c r="D268" s="230"/>
      <c r="E268" s="182" t="s">
        <v>1065</v>
      </c>
      <c r="F268" s="182" t="s">
        <v>1771</v>
      </c>
      <c r="G268" s="182" t="s">
        <v>13177</v>
      </c>
      <c r="H268" s="183">
        <v>0</v>
      </c>
      <c r="I268" s="184" t="s">
        <v>1683</v>
      </c>
      <c r="J268" s="184" t="s">
        <v>1717</v>
      </c>
      <c r="K268" s="224"/>
      <c r="L268" s="224"/>
      <c r="M268" s="224"/>
      <c r="N268" s="224"/>
      <c r="O268" s="224"/>
      <c r="P268" s="185"/>
      <c r="Q268" s="225"/>
      <c r="R268" s="182" t="s">
        <v>12381</v>
      </c>
      <c r="S268" s="181" t="s">
        <v>12433</v>
      </c>
      <c r="T268" s="181" t="s">
        <v>3385</v>
      </c>
      <c r="U268" s="201"/>
      <c r="V268" s="226">
        <v>519</v>
      </c>
      <c r="X268" s="227">
        <v>0</v>
      </c>
      <c r="AB268" s="228" t="s">
        <v>16162</v>
      </c>
    </row>
    <row r="269" spans="1:28" s="227" customFormat="1" ht="25.2">
      <c r="A269" s="181" t="s">
        <v>2483</v>
      </c>
      <c r="B269" s="182" t="s">
        <v>1099</v>
      </c>
      <c r="C269" s="186" t="s">
        <v>2482</v>
      </c>
      <c r="D269" s="230"/>
      <c r="E269" s="182" t="s">
        <v>1065</v>
      </c>
      <c r="F269" s="182" t="s">
        <v>2483</v>
      </c>
      <c r="G269" s="182" t="s">
        <v>13177</v>
      </c>
      <c r="H269" s="183">
        <v>0</v>
      </c>
      <c r="I269" s="184" t="s">
        <v>2491</v>
      </c>
      <c r="J269" s="184" t="s">
        <v>1640</v>
      </c>
      <c r="K269" s="224"/>
      <c r="L269" s="224"/>
      <c r="M269" s="224"/>
      <c r="N269" s="224"/>
      <c r="O269" s="224"/>
      <c r="P269" s="185"/>
      <c r="Q269" s="225"/>
      <c r="R269" s="182" t="s">
        <v>2482</v>
      </c>
      <c r="S269" s="181" t="s">
        <v>12433</v>
      </c>
      <c r="T269" s="181" t="s">
        <v>3413</v>
      </c>
      <c r="U269" s="201"/>
      <c r="V269" s="226">
        <v>523</v>
      </c>
      <c r="X269" s="227">
        <v>0</v>
      </c>
      <c r="AB269" s="228" t="s">
        <v>16163</v>
      </c>
    </row>
    <row r="270" spans="1:28" s="227" customFormat="1" ht="37.799999999999997">
      <c r="A270" s="181" t="s">
        <v>1772</v>
      </c>
      <c r="B270" s="182" t="s">
        <v>1099</v>
      </c>
      <c r="C270" s="186" t="s">
        <v>15341</v>
      </c>
      <c r="D270" s="230"/>
      <c r="E270" s="182" t="s">
        <v>1064</v>
      </c>
      <c r="F270" s="182" t="s">
        <v>1772</v>
      </c>
      <c r="G270" s="182" t="s">
        <v>13177</v>
      </c>
      <c r="H270" s="183">
        <v>0</v>
      </c>
      <c r="I270" s="184" t="s">
        <v>1773</v>
      </c>
      <c r="J270" s="184" t="s">
        <v>3104</v>
      </c>
      <c r="K270" s="224"/>
      <c r="L270" s="224"/>
      <c r="M270" s="224"/>
      <c r="N270" s="224"/>
      <c r="O270" s="224"/>
      <c r="P270" s="185"/>
      <c r="Q270" s="225"/>
      <c r="R270" s="182" t="s">
        <v>15341</v>
      </c>
      <c r="S270" s="181" t="s">
        <v>12422</v>
      </c>
      <c r="T270" s="181" t="s">
        <v>3103</v>
      </c>
      <c r="U270" s="201"/>
      <c r="V270" s="226">
        <v>394</v>
      </c>
      <c r="X270" s="227">
        <v>0</v>
      </c>
      <c r="AB270" s="228" t="s">
        <v>16164</v>
      </c>
    </row>
    <row r="271" spans="1:28" s="227" customFormat="1" ht="37.799999999999997">
      <c r="A271" s="181" t="s">
        <v>1774</v>
      </c>
      <c r="B271" s="182" t="s">
        <v>1099</v>
      </c>
      <c r="C271" s="186" t="s">
        <v>15342</v>
      </c>
      <c r="D271" s="230"/>
      <c r="E271" s="182" t="s">
        <v>1071</v>
      </c>
      <c r="F271" s="182" t="s">
        <v>1774</v>
      </c>
      <c r="G271" s="182" t="s">
        <v>13177</v>
      </c>
      <c r="H271" s="183">
        <v>0</v>
      </c>
      <c r="I271" s="184" t="s">
        <v>1775</v>
      </c>
      <c r="J271" s="184" t="s">
        <v>12359</v>
      </c>
      <c r="K271" s="224"/>
      <c r="L271" s="224"/>
      <c r="M271" s="224"/>
      <c r="N271" s="224"/>
      <c r="O271" s="224"/>
      <c r="P271" s="185"/>
      <c r="Q271" s="225"/>
      <c r="R271" s="182" t="s">
        <v>15342</v>
      </c>
      <c r="S271" s="181" t="s">
        <v>12470</v>
      </c>
      <c r="T271" s="181" t="s">
        <v>4671</v>
      </c>
      <c r="U271" s="201"/>
      <c r="V271" s="226">
        <v>395</v>
      </c>
      <c r="X271" s="227">
        <v>0</v>
      </c>
      <c r="AB271" s="228" t="s">
        <v>16165</v>
      </c>
    </row>
    <row r="272" spans="1:28" s="227" customFormat="1" ht="50.4">
      <c r="A272" s="181" t="s">
        <v>15350</v>
      </c>
      <c r="B272" s="182" t="s">
        <v>1099</v>
      </c>
      <c r="C272" s="186" t="s">
        <v>15349</v>
      </c>
      <c r="D272" s="230"/>
      <c r="E272" s="182" t="s">
        <v>1074</v>
      </c>
      <c r="F272" s="182" t="s">
        <v>15350</v>
      </c>
      <c r="G272" s="182" t="s">
        <v>13177</v>
      </c>
      <c r="H272" s="183">
        <v>0</v>
      </c>
      <c r="I272" s="184" t="s">
        <v>15353</v>
      </c>
      <c r="J272" s="184" t="s">
        <v>12799</v>
      </c>
      <c r="K272" s="224"/>
      <c r="L272" s="224"/>
      <c r="M272" s="224"/>
      <c r="N272" s="224"/>
      <c r="O272" s="224"/>
      <c r="P272" s="185"/>
      <c r="Q272" s="225"/>
      <c r="R272" s="182" t="s">
        <v>15349</v>
      </c>
      <c r="S272" s="181" t="s">
        <v>12503</v>
      </c>
      <c r="T272" s="181" t="s">
        <v>6001</v>
      </c>
      <c r="U272" s="201"/>
      <c r="V272" s="226">
        <v>491</v>
      </c>
      <c r="X272" s="227">
        <v>0</v>
      </c>
      <c r="AB272" s="228" t="s">
        <v>16166</v>
      </c>
    </row>
    <row r="273" spans="1:28" s="227" customFormat="1" ht="50.4">
      <c r="A273" s="181" t="s">
        <v>16167</v>
      </c>
      <c r="B273" s="182" t="s">
        <v>1099</v>
      </c>
      <c r="C273" s="186" t="s">
        <v>16168</v>
      </c>
      <c r="D273" s="230"/>
      <c r="E273" s="182" t="s">
        <v>1074</v>
      </c>
      <c r="F273" s="182" t="s">
        <v>16167</v>
      </c>
      <c r="G273" s="182" t="s">
        <v>13177</v>
      </c>
      <c r="H273" s="183">
        <v>0</v>
      </c>
      <c r="I273" s="184" t="s">
        <v>16104</v>
      </c>
      <c r="J273" s="184" t="s">
        <v>12799</v>
      </c>
      <c r="K273" s="224"/>
      <c r="L273" s="224"/>
      <c r="M273" s="224"/>
      <c r="N273" s="224"/>
      <c r="O273" s="224"/>
      <c r="P273" s="185"/>
      <c r="Q273" s="225"/>
      <c r="R273" s="182" t="s">
        <v>16168</v>
      </c>
      <c r="S273" s="181" t="s">
        <v>12503</v>
      </c>
      <c r="T273" s="181" t="s">
        <v>6001</v>
      </c>
      <c r="U273" s="201"/>
      <c r="V273" s="226">
        <v>510</v>
      </c>
      <c r="X273" s="227">
        <v>0</v>
      </c>
      <c r="AB273" s="228" t="s">
        <v>16169</v>
      </c>
    </row>
    <row r="274" spans="1:28" s="227" customFormat="1" ht="50.4">
      <c r="A274" s="181" t="s">
        <v>16170</v>
      </c>
      <c r="B274" s="182" t="s">
        <v>1099</v>
      </c>
      <c r="C274" s="186" t="s">
        <v>16171</v>
      </c>
      <c r="D274" s="230"/>
      <c r="E274" s="182" t="s">
        <v>1074</v>
      </c>
      <c r="F274" s="182" t="s">
        <v>16170</v>
      </c>
      <c r="G274" s="182" t="s">
        <v>13177</v>
      </c>
      <c r="H274" s="183">
        <v>0</v>
      </c>
      <c r="I274" s="184" t="s">
        <v>16172</v>
      </c>
      <c r="J274" s="184" t="s">
        <v>12799</v>
      </c>
      <c r="K274" s="224"/>
      <c r="L274" s="224"/>
      <c r="M274" s="224"/>
      <c r="N274" s="224"/>
      <c r="O274" s="224"/>
      <c r="P274" s="185"/>
      <c r="Q274" s="225"/>
      <c r="R274" s="182" t="s">
        <v>16171</v>
      </c>
      <c r="S274" s="181" t="s">
        <v>12503</v>
      </c>
      <c r="T274" s="181" t="s">
        <v>6001</v>
      </c>
      <c r="U274" s="201"/>
      <c r="V274" s="226">
        <v>499</v>
      </c>
      <c r="X274" s="227">
        <v>0</v>
      </c>
      <c r="AB274" s="228" t="s">
        <v>16173</v>
      </c>
    </row>
    <row r="275" spans="1:28" s="227" customFormat="1" ht="37.799999999999997">
      <c r="A275" s="181" t="s">
        <v>2296</v>
      </c>
      <c r="B275" s="182" t="s">
        <v>1099</v>
      </c>
      <c r="C275" s="186" t="s">
        <v>2262</v>
      </c>
      <c r="D275" s="230"/>
      <c r="E275" s="182" t="s">
        <v>1084</v>
      </c>
      <c r="F275" s="182" t="s">
        <v>2296</v>
      </c>
      <c r="G275" s="182" t="s">
        <v>13177</v>
      </c>
      <c r="H275" s="183">
        <v>0</v>
      </c>
      <c r="I275" s="184" t="s">
        <v>2299</v>
      </c>
      <c r="J275" s="184" t="s">
        <v>2300</v>
      </c>
      <c r="K275" s="224"/>
      <c r="L275" s="224"/>
      <c r="M275" s="224"/>
      <c r="N275" s="224"/>
      <c r="O275" s="224"/>
      <c r="P275" s="185"/>
      <c r="Q275" s="225"/>
      <c r="R275" s="182" t="s">
        <v>2262</v>
      </c>
      <c r="S275" s="181" t="s">
        <v>12560</v>
      </c>
      <c r="T275" s="181" t="s">
        <v>8660</v>
      </c>
      <c r="U275" s="201"/>
      <c r="V275" s="226">
        <v>472</v>
      </c>
      <c r="X275" s="227">
        <v>0</v>
      </c>
      <c r="AB275" s="228" t="s">
        <v>16174</v>
      </c>
    </row>
    <row r="276" spans="1:28" s="227" customFormat="1" ht="88.2">
      <c r="A276" s="181" t="s">
        <v>2481</v>
      </c>
      <c r="B276" s="182" t="s">
        <v>1099</v>
      </c>
      <c r="C276" s="186" t="s">
        <v>2480</v>
      </c>
      <c r="D276" s="230"/>
      <c r="E276" s="182" t="s">
        <v>1069</v>
      </c>
      <c r="F276" s="182" t="s">
        <v>2481</v>
      </c>
      <c r="G276" s="182" t="s">
        <v>13177</v>
      </c>
      <c r="H276" s="183">
        <v>0</v>
      </c>
      <c r="I276" s="184" t="s">
        <v>1781</v>
      </c>
      <c r="J276" s="184" t="s">
        <v>13536</v>
      </c>
      <c r="K276" s="224"/>
      <c r="L276" s="224"/>
      <c r="M276" s="224"/>
      <c r="N276" s="224"/>
      <c r="O276" s="224"/>
      <c r="P276" s="185"/>
      <c r="Q276" s="225"/>
      <c r="R276" s="182" t="s">
        <v>2480</v>
      </c>
      <c r="S276" s="181" t="s">
        <v>12450</v>
      </c>
      <c r="T276" s="181" t="s">
        <v>13436</v>
      </c>
      <c r="U276" s="201"/>
      <c r="V276" s="226">
        <v>442</v>
      </c>
      <c r="X276" s="227">
        <v>0</v>
      </c>
      <c r="AB276" s="228" t="s">
        <v>16175</v>
      </c>
    </row>
    <row r="277" spans="1:28" s="227" customFormat="1" ht="75.599999999999994">
      <c r="A277" s="181" t="s">
        <v>12877</v>
      </c>
      <c r="B277" s="182" t="s">
        <v>1099</v>
      </c>
      <c r="C277" s="186" t="s">
        <v>12876</v>
      </c>
      <c r="D277" s="230"/>
      <c r="E277" s="182" t="s">
        <v>1069</v>
      </c>
      <c r="F277" s="182" t="s">
        <v>12877</v>
      </c>
      <c r="G277" s="182" t="s">
        <v>13177</v>
      </c>
      <c r="H277" s="183">
        <v>0</v>
      </c>
      <c r="I277" s="184" t="s">
        <v>12893</v>
      </c>
      <c r="J277" s="184" t="s">
        <v>13514</v>
      </c>
      <c r="K277" s="224"/>
      <c r="L277" s="224"/>
      <c r="M277" s="224"/>
      <c r="N277" s="224"/>
      <c r="O277" s="224"/>
      <c r="P277" s="185"/>
      <c r="Q277" s="225"/>
      <c r="R277" s="182" t="s">
        <v>12876</v>
      </c>
      <c r="S277" s="181" t="s">
        <v>12450</v>
      </c>
      <c r="T277" s="181" t="s">
        <v>13414</v>
      </c>
      <c r="U277" s="201"/>
      <c r="V277" s="226">
        <v>401</v>
      </c>
      <c r="X277" s="227">
        <v>0</v>
      </c>
      <c r="AB277" s="228" t="s">
        <v>16176</v>
      </c>
    </row>
    <row r="278" spans="1:28" s="227" customFormat="1" ht="50.4">
      <c r="A278" s="181" t="s">
        <v>16177</v>
      </c>
      <c r="B278" s="182" t="s">
        <v>1099</v>
      </c>
      <c r="C278" s="186" t="s">
        <v>16178</v>
      </c>
      <c r="D278" s="230"/>
      <c r="E278" s="182" t="s">
        <v>1074</v>
      </c>
      <c r="F278" s="182" t="s">
        <v>16177</v>
      </c>
      <c r="G278" s="182" t="s">
        <v>13177</v>
      </c>
      <c r="H278" s="183">
        <v>0</v>
      </c>
      <c r="I278" s="184" t="s">
        <v>14989</v>
      </c>
      <c r="J278" s="184" t="s">
        <v>12799</v>
      </c>
      <c r="K278" s="224"/>
      <c r="L278" s="224"/>
      <c r="M278" s="224"/>
      <c r="N278" s="224"/>
      <c r="O278" s="224"/>
      <c r="P278" s="185"/>
      <c r="Q278" s="225"/>
      <c r="R278" s="182" t="s">
        <v>16178</v>
      </c>
      <c r="S278" s="181" t="s">
        <v>12503</v>
      </c>
      <c r="T278" s="181" t="s">
        <v>6001</v>
      </c>
      <c r="U278" s="201"/>
      <c r="V278" s="226">
        <v>492</v>
      </c>
      <c r="X278" s="227">
        <v>0</v>
      </c>
      <c r="AB278" s="228" t="s">
        <v>16179</v>
      </c>
    </row>
    <row r="279" spans="1:28" s="227" customFormat="1" ht="63">
      <c r="A279" s="181" t="s">
        <v>12882</v>
      </c>
      <c r="B279" s="182" t="s">
        <v>1099</v>
      </c>
      <c r="C279" s="186" t="s">
        <v>12881</v>
      </c>
      <c r="D279" s="230"/>
      <c r="E279" s="182" t="s">
        <v>1083</v>
      </c>
      <c r="F279" s="182" t="s">
        <v>12882</v>
      </c>
      <c r="G279" s="182" t="s">
        <v>13177</v>
      </c>
      <c r="H279" s="183">
        <v>0</v>
      </c>
      <c r="I279" s="184" t="s">
        <v>8210</v>
      </c>
      <c r="J279" s="184" t="s">
        <v>8210</v>
      </c>
      <c r="K279" s="224"/>
      <c r="L279" s="224"/>
      <c r="M279" s="224"/>
      <c r="N279" s="224"/>
      <c r="O279" s="224"/>
      <c r="P279" s="185"/>
      <c r="Q279" s="225"/>
      <c r="R279" s="182" t="s">
        <v>12881</v>
      </c>
      <c r="S279" s="181" t="s">
        <v>12548</v>
      </c>
      <c r="T279" s="181" t="s">
        <v>8209</v>
      </c>
      <c r="U279" s="201"/>
      <c r="V279" s="226">
        <v>484</v>
      </c>
      <c r="X279" s="227">
        <v>0</v>
      </c>
      <c r="AB279" s="228" t="s">
        <v>16180</v>
      </c>
    </row>
    <row r="280" spans="1:28" s="227" customFormat="1" ht="50.4">
      <c r="A280" s="181" t="s">
        <v>13122</v>
      </c>
      <c r="B280" s="182" t="s">
        <v>1099</v>
      </c>
      <c r="C280" s="186" t="s">
        <v>13121</v>
      </c>
      <c r="D280" s="230"/>
      <c r="E280" s="182" t="s">
        <v>2384</v>
      </c>
      <c r="F280" s="182" t="s">
        <v>13122</v>
      </c>
      <c r="G280" s="182" t="s">
        <v>13177</v>
      </c>
      <c r="H280" s="183">
        <v>0</v>
      </c>
      <c r="I280" s="184" t="s">
        <v>13123</v>
      </c>
      <c r="J280" s="184" t="s">
        <v>1699</v>
      </c>
      <c r="K280" s="224"/>
      <c r="L280" s="224"/>
      <c r="M280" s="224"/>
      <c r="N280" s="224"/>
      <c r="O280" s="224"/>
      <c r="P280" s="185"/>
      <c r="Q280" s="225"/>
      <c r="R280" s="182" t="s">
        <v>13121</v>
      </c>
      <c r="S280" s="181" t="s">
        <v>12634</v>
      </c>
      <c r="T280" s="181" t="s">
        <v>11882</v>
      </c>
      <c r="U280" s="201"/>
      <c r="V280" s="226">
        <v>530</v>
      </c>
      <c r="X280" s="227">
        <v>0</v>
      </c>
      <c r="AB280" s="228" t="s">
        <v>16181</v>
      </c>
    </row>
    <row r="281" spans="1:28" s="227" customFormat="1" ht="100.8">
      <c r="A281" s="181" t="s">
        <v>13710</v>
      </c>
      <c r="B281" s="182" t="s">
        <v>1099</v>
      </c>
      <c r="C281" s="186" t="s">
        <v>13709</v>
      </c>
      <c r="D281" s="230"/>
      <c r="E281" s="182" t="s">
        <v>1069</v>
      </c>
      <c r="F281" s="182" t="s">
        <v>13710</v>
      </c>
      <c r="G281" s="182" t="s">
        <v>13177</v>
      </c>
      <c r="H281" s="183">
        <v>0</v>
      </c>
      <c r="I281" s="184" t="s">
        <v>13736</v>
      </c>
      <c r="J281" s="184" t="s">
        <v>13536</v>
      </c>
      <c r="K281" s="224"/>
      <c r="L281" s="224"/>
      <c r="M281" s="224"/>
      <c r="N281" s="224"/>
      <c r="O281" s="224"/>
      <c r="P281" s="185"/>
      <c r="Q281" s="225"/>
      <c r="R281" s="182" t="s">
        <v>13709</v>
      </c>
      <c r="S281" s="181" t="s">
        <v>12450</v>
      </c>
      <c r="T281" s="181" t="s">
        <v>13436</v>
      </c>
      <c r="U281" s="201"/>
      <c r="V281" s="226">
        <v>416</v>
      </c>
      <c r="X281" s="227">
        <v>0</v>
      </c>
      <c r="AB281" s="228" t="s">
        <v>16182</v>
      </c>
    </row>
    <row r="282" spans="1:28" s="227" customFormat="1" ht="50.4">
      <c r="A282" s="181" t="s">
        <v>16183</v>
      </c>
      <c r="B282" s="182" t="s">
        <v>1099</v>
      </c>
      <c r="C282" s="186" t="s">
        <v>16184</v>
      </c>
      <c r="D282" s="230"/>
      <c r="E282" s="182" t="s">
        <v>1074</v>
      </c>
      <c r="F282" s="182" t="s">
        <v>16183</v>
      </c>
      <c r="G282" s="182" t="s">
        <v>13177</v>
      </c>
      <c r="H282" s="183">
        <v>0</v>
      </c>
      <c r="I282" s="184" t="s">
        <v>16185</v>
      </c>
      <c r="J282" s="184" t="s">
        <v>12799</v>
      </c>
      <c r="K282" s="224"/>
      <c r="L282" s="224"/>
      <c r="M282" s="224"/>
      <c r="N282" s="224"/>
      <c r="O282" s="224"/>
      <c r="P282" s="185"/>
      <c r="Q282" s="225"/>
      <c r="R282" s="182" t="s">
        <v>16184</v>
      </c>
      <c r="S282" s="181" t="s">
        <v>12503</v>
      </c>
      <c r="T282" s="181" t="s">
        <v>6001</v>
      </c>
      <c r="U282" s="201"/>
      <c r="V282" s="226">
        <v>506</v>
      </c>
      <c r="X282" s="227">
        <v>0</v>
      </c>
      <c r="AB282" s="228" t="s">
        <v>16186</v>
      </c>
    </row>
    <row r="283" spans="1:28" s="227" customFormat="1" ht="37.799999999999997">
      <c r="A283" s="181" t="s">
        <v>13774</v>
      </c>
      <c r="B283" s="182" t="s">
        <v>1099</v>
      </c>
      <c r="C283" s="186" t="s">
        <v>13760</v>
      </c>
      <c r="D283" s="230"/>
      <c r="E283" s="182" t="s">
        <v>13050</v>
      </c>
      <c r="F283" s="182" t="s">
        <v>13774</v>
      </c>
      <c r="G283" s="182" t="s">
        <v>13177</v>
      </c>
      <c r="H283" s="183">
        <v>0</v>
      </c>
      <c r="I283" s="184" t="s">
        <v>13785</v>
      </c>
      <c r="J283" s="184" t="s">
        <v>10012</v>
      </c>
      <c r="K283" s="224"/>
      <c r="L283" s="224"/>
      <c r="M283" s="224"/>
      <c r="N283" s="224"/>
      <c r="O283" s="224"/>
      <c r="P283" s="185"/>
      <c r="Q283" s="225"/>
      <c r="R283" s="182" t="s">
        <v>13760</v>
      </c>
      <c r="S283" s="181" t="s">
        <v>12593</v>
      </c>
      <c r="T283" s="181" t="s">
        <v>10009</v>
      </c>
      <c r="U283" s="201"/>
      <c r="V283" s="226">
        <v>456</v>
      </c>
      <c r="X283" s="227">
        <v>0</v>
      </c>
      <c r="AB283" s="228" t="s">
        <v>16187</v>
      </c>
    </row>
    <row r="284" spans="1:28" s="227" customFormat="1" ht="88.2">
      <c r="A284" s="181" t="s">
        <v>13720</v>
      </c>
      <c r="B284" s="182" t="s">
        <v>1099</v>
      </c>
      <c r="C284" s="186" t="s">
        <v>13719</v>
      </c>
      <c r="D284" s="230"/>
      <c r="E284" s="182" t="s">
        <v>1069</v>
      </c>
      <c r="F284" s="182" t="s">
        <v>13720</v>
      </c>
      <c r="G284" s="182">
        <v>0</v>
      </c>
      <c r="H284" s="183">
        <v>0</v>
      </c>
      <c r="I284" s="184" t="s">
        <v>2398</v>
      </c>
      <c r="J284" s="184" t="s">
        <v>13540</v>
      </c>
      <c r="K284" s="224"/>
      <c r="L284" s="224"/>
      <c r="M284" s="224"/>
      <c r="N284" s="224"/>
      <c r="O284" s="224"/>
      <c r="P284" s="185"/>
      <c r="Q284" s="225"/>
      <c r="R284" s="182" t="s">
        <v>13719</v>
      </c>
      <c r="S284" s="181" t="s">
        <v>12450</v>
      </c>
      <c r="T284" s="181" t="s">
        <v>13440</v>
      </c>
      <c r="U284" s="201"/>
      <c r="V284" s="226">
        <v>551</v>
      </c>
      <c r="X284" s="227">
        <v>0</v>
      </c>
      <c r="AB284" s="228" t="s">
        <v>16188</v>
      </c>
    </row>
    <row r="285" spans="1:28" s="227" customFormat="1" ht="88.2">
      <c r="A285" s="181" t="s">
        <v>13718</v>
      </c>
      <c r="B285" s="182" t="s">
        <v>1099</v>
      </c>
      <c r="C285" s="186" t="s">
        <v>13717</v>
      </c>
      <c r="D285" s="230"/>
      <c r="E285" s="182" t="s">
        <v>1075</v>
      </c>
      <c r="F285" s="182" t="s">
        <v>13718</v>
      </c>
      <c r="G285" s="182" t="s">
        <v>13177</v>
      </c>
      <c r="H285" s="183">
        <v>0</v>
      </c>
      <c r="I285" s="184" t="s">
        <v>13737</v>
      </c>
      <c r="J285" s="184" t="s">
        <v>15379</v>
      </c>
      <c r="K285" s="224"/>
      <c r="L285" s="224"/>
      <c r="M285" s="224"/>
      <c r="N285" s="224"/>
      <c r="O285" s="224"/>
      <c r="P285" s="185"/>
      <c r="Q285" s="225"/>
      <c r="R285" s="182" t="s">
        <v>13717</v>
      </c>
      <c r="S285" s="181" t="s">
        <v>12507</v>
      </c>
      <c r="T285" s="181" t="s">
        <v>16189</v>
      </c>
      <c r="U285" s="201"/>
      <c r="V285" s="226">
        <v>485</v>
      </c>
      <c r="X285" s="227">
        <v>0</v>
      </c>
      <c r="AB285" s="228" t="s">
        <v>16190</v>
      </c>
    </row>
    <row r="286" spans="1:28" s="227" customFormat="1" ht="88.2">
      <c r="A286" s="181" t="s">
        <v>13712</v>
      </c>
      <c r="B286" s="182" t="s">
        <v>1099</v>
      </c>
      <c r="C286" s="186" t="s">
        <v>13759</v>
      </c>
      <c r="D286" s="230"/>
      <c r="E286" s="182" t="s">
        <v>1069</v>
      </c>
      <c r="F286" s="182" t="s">
        <v>13712</v>
      </c>
      <c r="G286" s="182" t="s">
        <v>13177</v>
      </c>
      <c r="H286" s="183">
        <v>0</v>
      </c>
      <c r="I286" s="184" t="s">
        <v>2398</v>
      </c>
      <c r="J286" s="184" t="s">
        <v>13540</v>
      </c>
      <c r="K286" s="224"/>
      <c r="L286" s="224"/>
      <c r="M286" s="224"/>
      <c r="N286" s="224"/>
      <c r="O286" s="224"/>
      <c r="P286" s="185"/>
      <c r="Q286" s="225"/>
      <c r="R286" s="182" t="s">
        <v>13759</v>
      </c>
      <c r="S286" s="181" t="s">
        <v>12450</v>
      </c>
      <c r="T286" s="181" t="s">
        <v>13440</v>
      </c>
      <c r="U286" s="201"/>
      <c r="V286" s="226">
        <v>433</v>
      </c>
      <c r="X286" s="227">
        <v>0</v>
      </c>
      <c r="AB286" s="228" t="s">
        <v>16191</v>
      </c>
    </row>
    <row r="287" spans="1:28" s="227" customFormat="1" ht="63">
      <c r="A287" s="181" t="s">
        <v>13775</v>
      </c>
      <c r="B287" s="182" t="s">
        <v>1099</v>
      </c>
      <c r="C287" s="186" t="s">
        <v>13761</v>
      </c>
      <c r="D287" s="230"/>
      <c r="E287" s="182" t="s">
        <v>1074</v>
      </c>
      <c r="F287" s="182" t="s">
        <v>13775</v>
      </c>
      <c r="G287" s="182" t="s">
        <v>13177</v>
      </c>
      <c r="H287" s="183">
        <v>0</v>
      </c>
      <c r="I287" s="184" t="s">
        <v>14989</v>
      </c>
      <c r="J287" s="184" t="s">
        <v>12799</v>
      </c>
      <c r="K287" s="224"/>
      <c r="L287" s="224"/>
      <c r="M287" s="224"/>
      <c r="N287" s="224"/>
      <c r="O287" s="224"/>
      <c r="P287" s="185"/>
      <c r="Q287" s="225"/>
      <c r="R287" s="182" t="s">
        <v>13761</v>
      </c>
      <c r="S287" s="181" t="s">
        <v>12503</v>
      </c>
      <c r="T287" s="181" t="s">
        <v>6001</v>
      </c>
      <c r="U287" s="201"/>
      <c r="V287" s="226">
        <v>501</v>
      </c>
      <c r="X287" s="227">
        <v>0</v>
      </c>
      <c r="AB287" s="228" t="s">
        <v>16192</v>
      </c>
    </row>
    <row r="288" spans="1:28" s="227" customFormat="1" ht="151.19999999999999">
      <c r="A288" s="181" t="s">
        <v>14955</v>
      </c>
      <c r="B288" s="182" t="s">
        <v>1099</v>
      </c>
      <c r="C288" s="186" t="s">
        <v>14954</v>
      </c>
      <c r="D288" s="230"/>
      <c r="E288" s="182" t="s">
        <v>1065</v>
      </c>
      <c r="F288" s="182" t="s">
        <v>14955</v>
      </c>
      <c r="G288" s="182" t="s">
        <v>13177</v>
      </c>
      <c r="H288" s="183">
        <v>0</v>
      </c>
      <c r="I288" s="184" t="s">
        <v>14985</v>
      </c>
      <c r="J288" s="184" t="s">
        <v>3412</v>
      </c>
      <c r="K288" s="224"/>
      <c r="L288" s="224"/>
      <c r="M288" s="224"/>
      <c r="N288" s="224"/>
      <c r="O288" s="224"/>
      <c r="P288" s="185"/>
      <c r="Q288" s="225"/>
      <c r="R288" s="182" t="s">
        <v>14954</v>
      </c>
      <c r="S288" s="181" t="s">
        <v>12433</v>
      </c>
      <c r="T288" s="181" t="s">
        <v>3411</v>
      </c>
      <c r="U288" s="201"/>
      <c r="V288" s="226">
        <v>409</v>
      </c>
      <c r="X288" s="227">
        <v>0</v>
      </c>
      <c r="AB288" s="228" t="s">
        <v>16193</v>
      </c>
    </row>
    <row r="289" spans="1:28" s="227" customFormat="1" ht="37.799999999999997">
      <c r="A289" s="181" t="s">
        <v>14958</v>
      </c>
      <c r="B289" s="182" t="s">
        <v>1099</v>
      </c>
      <c r="C289" s="186" t="s">
        <v>14957</v>
      </c>
      <c r="D289" s="230"/>
      <c r="E289" s="182" t="s">
        <v>1071</v>
      </c>
      <c r="F289" s="182" t="s">
        <v>14958</v>
      </c>
      <c r="G289" s="182" t="s">
        <v>13177</v>
      </c>
      <c r="H289" s="183">
        <v>0</v>
      </c>
      <c r="I289" s="184" t="s">
        <v>3602</v>
      </c>
      <c r="J289" s="184" t="s">
        <v>3602</v>
      </c>
      <c r="K289" s="224"/>
      <c r="L289" s="224"/>
      <c r="M289" s="224"/>
      <c r="N289" s="224"/>
      <c r="O289" s="224"/>
      <c r="P289" s="185"/>
      <c r="Q289" s="225"/>
      <c r="R289" s="182" t="s">
        <v>14957</v>
      </c>
      <c r="S289" s="181" t="s">
        <v>12470</v>
      </c>
      <c r="T289" s="181" t="s">
        <v>4609</v>
      </c>
      <c r="U289" s="201"/>
      <c r="V289" s="226">
        <v>411</v>
      </c>
      <c r="X289" s="227">
        <v>0</v>
      </c>
      <c r="AB289" s="228" t="s">
        <v>16194</v>
      </c>
    </row>
    <row r="290" spans="1:28" s="227" customFormat="1" ht="100.8">
      <c r="A290" s="181" t="s">
        <v>14961</v>
      </c>
      <c r="B290" s="182" t="s">
        <v>1099</v>
      </c>
      <c r="C290" s="186" t="s">
        <v>14960</v>
      </c>
      <c r="D290" s="230"/>
      <c r="E290" s="182" t="s">
        <v>1065</v>
      </c>
      <c r="F290" s="182" t="s">
        <v>14961</v>
      </c>
      <c r="G290" s="182" t="s">
        <v>13177</v>
      </c>
      <c r="H290" s="183">
        <v>0</v>
      </c>
      <c r="I290" s="184" t="s">
        <v>14987</v>
      </c>
      <c r="J290" s="184" t="s">
        <v>1640</v>
      </c>
      <c r="K290" s="224"/>
      <c r="L290" s="224"/>
      <c r="M290" s="224"/>
      <c r="N290" s="224"/>
      <c r="O290" s="224"/>
      <c r="P290" s="185"/>
      <c r="Q290" s="225"/>
      <c r="R290" s="182" t="s">
        <v>14960</v>
      </c>
      <c r="S290" s="181" t="s">
        <v>12433</v>
      </c>
      <c r="T290" s="181" t="s">
        <v>3413</v>
      </c>
      <c r="U290" s="201"/>
      <c r="V290" s="226">
        <v>429</v>
      </c>
      <c r="X290" s="227">
        <v>0</v>
      </c>
      <c r="AB290" s="228" t="s">
        <v>16195</v>
      </c>
    </row>
    <row r="291" spans="1:28" s="227" customFormat="1" ht="37.799999999999997">
      <c r="A291" s="181" t="s">
        <v>16196</v>
      </c>
      <c r="B291" s="182" t="s">
        <v>1099</v>
      </c>
      <c r="C291" s="186" t="s">
        <v>16197</v>
      </c>
      <c r="D291" s="230"/>
      <c r="E291" s="182" t="s">
        <v>1083</v>
      </c>
      <c r="F291" s="182" t="s">
        <v>16196</v>
      </c>
      <c r="G291" s="182" t="s">
        <v>13177</v>
      </c>
      <c r="H291" s="183">
        <v>0</v>
      </c>
      <c r="I291" s="184" t="s">
        <v>8210</v>
      </c>
      <c r="J291" s="184" t="s">
        <v>8210</v>
      </c>
      <c r="K291" s="224"/>
      <c r="L291" s="224"/>
      <c r="M291" s="224"/>
      <c r="N291" s="224"/>
      <c r="O291" s="224"/>
      <c r="P291" s="185"/>
      <c r="Q291" s="225"/>
      <c r="R291" s="182" t="s">
        <v>16197</v>
      </c>
      <c r="S291" s="181" t="s">
        <v>12548</v>
      </c>
      <c r="T291" s="181" t="s">
        <v>8209</v>
      </c>
      <c r="U291" s="201"/>
      <c r="V291" s="226">
        <v>419</v>
      </c>
      <c r="X291" s="227">
        <v>0</v>
      </c>
      <c r="AB291" s="228" t="s">
        <v>16198</v>
      </c>
    </row>
    <row r="292" spans="1:28" s="227" customFormat="1" ht="63">
      <c r="A292" s="181" t="s">
        <v>15310</v>
      </c>
      <c r="B292" s="182" t="s">
        <v>1099</v>
      </c>
      <c r="C292" s="186" t="s">
        <v>15309</v>
      </c>
      <c r="D292" s="230"/>
      <c r="E292" s="182" t="s">
        <v>1074</v>
      </c>
      <c r="F292" s="182" t="s">
        <v>15310</v>
      </c>
      <c r="G292" s="182" t="s">
        <v>13177</v>
      </c>
      <c r="H292" s="183">
        <v>0</v>
      </c>
      <c r="I292" s="184" t="s">
        <v>1726</v>
      </c>
      <c r="J292" s="184" t="s">
        <v>12799</v>
      </c>
      <c r="K292" s="224"/>
      <c r="L292" s="224"/>
      <c r="M292" s="224"/>
      <c r="N292" s="224"/>
      <c r="O292" s="224"/>
      <c r="P292" s="185"/>
      <c r="Q292" s="225"/>
      <c r="R292" s="182" t="s">
        <v>15309</v>
      </c>
      <c r="S292" s="181" t="s">
        <v>12503</v>
      </c>
      <c r="T292" s="181" t="s">
        <v>6001</v>
      </c>
      <c r="U292" s="201"/>
      <c r="V292" s="226">
        <v>505</v>
      </c>
      <c r="X292" s="227">
        <v>0</v>
      </c>
      <c r="AB292" s="228" t="s">
        <v>16199</v>
      </c>
    </row>
    <row r="293" spans="1:28" s="227" customFormat="1" ht="63">
      <c r="A293" s="181" t="s">
        <v>768</v>
      </c>
      <c r="B293" s="182" t="s">
        <v>1101</v>
      </c>
      <c r="C293" s="186" t="s">
        <v>140</v>
      </c>
      <c r="D293" s="230"/>
      <c r="E293" s="182" t="s">
        <v>2384</v>
      </c>
      <c r="F293" s="182" t="s">
        <v>768</v>
      </c>
      <c r="G293" s="182" t="s">
        <v>13177</v>
      </c>
      <c r="H293" s="183">
        <v>0</v>
      </c>
      <c r="I293" s="184" t="s">
        <v>1779</v>
      </c>
      <c r="J293" s="184" t="s">
        <v>1780</v>
      </c>
      <c r="K293" s="224"/>
      <c r="L293" s="224"/>
      <c r="M293" s="224"/>
      <c r="N293" s="224"/>
      <c r="O293" s="224"/>
      <c r="P293" s="185"/>
      <c r="Q293" s="225"/>
      <c r="R293" s="182" t="s">
        <v>140</v>
      </c>
      <c r="S293" s="181" t="s">
        <v>12634</v>
      </c>
      <c r="T293" s="181" t="s">
        <v>11826</v>
      </c>
      <c r="U293" s="201"/>
      <c r="V293" s="226">
        <v>612</v>
      </c>
      <c r="X293" s="227">
        <v>0</v>
      </c>
      <c r="AB293" s="228" t="s">
        <v>16200</v>
      </c>
    </row>
    <row r="294" spans="1:28" s="227" customFormat="1" ht="88.2">
      <c r="A294" s="181" t="s">
        <v>769</v>
      </c>
      <c r="B294" s="182" t="s">
        <v>1101</v>
      </c>
      <c r="C294" s="186" t="s">
        <v>1345</v>
      </c>
      <c r="D294" s="230"/>
      <c r="E294" s="182" t="s">
        <v>1069</v>
      </c>
      <c r="F294" s="182" t="s">
        <v>769</v>
      </c>
      <c r="G294" s="182" t="s">
        <v>13177</v>
      </c>
      <c r="H294" s="183">
        <v>0</v>
      </c>
      <c r="I294" s="184" t="s">
        <v>1781</v>
      </c>
      <c r="J294" s="184" t="s">
        <v>13536</v>
      </c>
      <c r="K294" s="224"/>
      <c r="L294" s="224"/>
      <c r="M294" s="224"/>
      <c r="N294" s="224"/>
      <c r="O294" s="224"/>
      <c r="P294" s="185"/>
      <c r="Q294" s="225"/>
      <c r="R294" s="182" t="s">
        <v>1345</v>
      </c>
      <c r="S294" s="181" t="s">
        <v>12450</v>
      </c>
      <c r="T294" s="181" t="s">
        <v>13436</v>
      </c>
      <c r="U294" s="201"/>
      <c r="V294" s="226">
        <v>587</v>
      </c>
      <c r="X294" s="227">
        <v>0</v>
      </c>
      <c r="AB294" s="228" t="s">
        <v>16201</v>
      </c>
    </row>
    <row r="295" spans="1:28" s="227" customFormat="1" ht="100.8">
      <c r="A295" s="181" t="s">
        <v>770</v>
      </c>
      <c r="B295" s="182" t="s">
        <v>1101</v>
      </c>
      <c r="C295" s="186" t="s">
        <v>1344</v>
      </c>
      <c r="D295" s="230"/>
      <c r="E295" s="182" t="s">
        <v>1069</v>
      </c>
      <c r="F295" s="182" t="s">
        <v>770</v>
      </c>
      <c r="G295" s="182" t="s">
        <v>13177</v>
      </c>
      <c r="H295" s="183">
        <v>0</v>
      </c>
      <c r="I295" s="184" t="s">
        <v>1732</v>
      </c>
      <c r="J295" s="184" t="s">
        <v>13531</v>
      </c>
      <c r="K295" s="224"/>
      <c r="L295" s="224"/>
      <c r="M295" s="224"/>
      <c r="N295" s="224"/>
      <c r="O295" s="224"/>
      <c r="P295" s="185"/>
      <c r="Q295" s="225"/>
      <c r="R295" s="182" t="s">
        <v>1344</v>
      </c>
      <c r="S295" s="181" t="s">
        <v>12450</v>
      </c>
      <c r="T295" s="181" t="s">
        <v>13431</v>
      </c>
      <c r="U295" s="201"/>
      <c r="V295" s="226">
        <v>573</v>
      </c>
      <c r="X295" s="227">
        <v>0</v>
      </c>
      <c r="AB295" s="228" t="s">
        <v>16202</v>
      </c>
    </row>
    <row r="296" spans="1:28" s="227" customFormat="1" ht="63">
      <c r="A296" s="181" t="s">
        <v>13725</v>
      </c>
      <c r="B296" s="182" t="s">
        <v>1101</v>
      </c>
      <c r="C296" s="186" t="s">
        <v>2098</v>
      </c>
      <c r="D296" s="230"/>
      <c r="E296" s="182" t="s">
        <v>1069</v>
      </c>
      <c r="F296" s="182" t="s">
        <v>13725</v>
      </c>
      <c r="G296" s="182" t="s">
        <v>13177</v>
      </c>
      <c r="H296" s="183">
        <v>0</v>
      </c>
      <c r="I296" s="184" t="s">
        <v>1718</v>
      </c>
      <c r="J296" s="184" t="s">
        <v>13515</v>
      </c>
      <c r="K296" s="224"/>
      <c r="L296" s="224"/>
      <c r="M296" s="224"/>
      <c r="N296" s="224"/>
      <c r="O296" s="224"/>
      <c r="P296" s="185"/>
      <c r="Q296" s="225"/>
      <c r="R296" s="182" t="s">
        <v>2098</v>
      </c>
      <c r="S296" s="181" t="s">
        <v>12450</v>
      </c>
      <c r="T296" s="181" t="s">
        <v>13415</v>
      </c>
      <c r="U296" s="201"/>
      <c r="V296" s="226">
        <v>574</v>
      </c>
      <c r="X296" s="227">
        <v>0</v>
      </c>
      <c r="AB296" s="228" t="s">
        <v>16203</v>
      </c>
    </row>
    <row r="297" spans="1:28" s="227" customFormat="1" ht="75.599999999999994">
      <c r="A297" s="181" t="s">
        <v>771</v>
      </c>
      <c r="B297" s="182" t="s">
        <v>1101</v>
      </c>
      <c r="C297" s="186" t="s">
        <v>16204</v>
      </c>
      <c r="D297" s="230"/>
      <c r="E297" s="182" t="s">
        <v>2384</v>
      </c>
      <c r="F297" s="182" t="s">
        <v>771</v>
      </c>
      <c r="G297" s="182" t="s">
        <v>13177</v>
      </c>
      <c r="H297" s="183">
        <v>0</v>
      </c>
      <c r="I297" s="184" t="s">
        <v>1783</v>
      </c>
      <c r="J297" s="184" t="s">
        <v>1699</v>
      </c>
      <c r="K297" s="224"/>
      <c r="L297" s="224"/>
      <c r="M297" s="224"/>
      <c r="N297" s="224"/>
      <c r="O297" s="224"/>
      <c r="P297" s="185"/>
      <c r="Q297" s="225"/>
      <c r="R297" s="182" t="s">
        <v>16204</v>
      </c>
      <c r="S297" s="181" t="s">
        <v>12634</v>
      </c>
      <c r="T297" s="181" t="s">
        <v>11882</v>
      </c>
      <c r="U297" s="201"/>
      <c r="V297" s="226">
        <v>585</v>
      </c>
      <c r="X297" s="227">
        <v>0</v>
      </c>
      <c r="AB297" s="228" t="s">
        <v>16205</v>
      </c>
    </row>
    <row r="298" spans="1:28" s="227" customFormat="1" ht="63">
      <c r="A298" s="181" t="s">
        <v>16206</v>
      </c>
      <c r="B298" s="182" t="s">
        <v>1101</v>
      </c>
      <c r="C298" s="186" t="s">
        <v>2166</v>
      </c>
      <c r="D298" s="230"/>
      <c r="E298" s="182" t="s">
        <v>1069</v>
      </c>
      <c r="F298" s="182" t="s">
        <v>16206</v>
      </c>
      <c r="G298" s="182" t="s">
        <v>13177</v>
      </c>
      <c r="H298" s="183">
        <v>0</v>
      </c>
      <c r="I298" s="184" t="s">
        <v>2089</v>
      </c>
      <c r="J298" s="184" t="s">
        <v>13535</v>
      </c>
      <c r="K298" s="224"/>
      <c r="L298" s="224"/>
      <c r="M298" s="224"/>
      <c r="N298" s="224"/>
      <c r="O298" s="224"/>
      <c r="P298" s="185"/>
      <c r="Q298" s="225"/>
      <c r="R298" s="182" t="s">
        <v>2166</v>
      </c>
      <c r="S298" s="181" t="s">
        <v>12450</v>
      </c>
      <c r="T298" s="181" t="s">
        <v>13435</v>
      </c>
      <c r="U298" s="201"/>
      <c r="V298" s="226">
        <v>594</v>
      </c>
      <c r="X298" s="227">
        <v>0</v>
      </c>
      <c r="AB298" s="228" t="s">
        <v>16207</v>
      </c>
    </row>
    <row r="299" spans="1:28" s="227" customFormat="1" ht="75.599999999999994">
      <c r="A299" s="181" t="s">
        <v>772</v>
      </c>
      <c r="B299" s="182" t="s">
        <v>1101</v>
      </c>
      <c r="C299" s="186" t="s">
        <v>15359</v>
      </c>
      <c r="D299" s="230"/>
      <c r="E299" s="182" t="s">
        <v>1069</v>
      </c>
      <c r="F299" s="182" t="s">
        <v>772</v>
      </c>
      <c r="G299" s="182" t="s">
        <v>13177</v>
      </c>
      <c r="H299" s="183">
        <v>0</v>
      </c>
      <c r="I299" s="184" t="s">
        <v>1702</v>
      </c>
      <c r="J299" s="184" t="s">
        <v>13535</v>
      </c>
      <c r="K299" s="224"/>
      <c r="L299" s="224"/>
      <c r="M299" s="224"/>
      <c r="N299" s="224"/>
      <c r="O299" s="224"/>
      <c r="P299" s="185"/>
      <c r="Q299" s="225"/>
      <c r="R299" s="182" t="s">
        <v>15359</v>
      </c>
      <c r="S299" s="181" t="s">
        <v>12450</v>
      </c>
      <c r="T299" s="181" t="s">
        <v>13435</v>
      </c>
      <c r="U299" s="201"/>
      <c r="V299" s="226">
        <v>597</v>
      </c>
      <c r="X299" s="227">
        <v>0</v>
      </c>
      <c r="AB299" s="228" t="s">
        <v>16208</v>
      </c>
    </row>
    <row r="300" spans="1:28" s="227" customFormat="1" ht="63">
      <c r="A300" s="181" t="s">
        <v>773</v>
      </c>
      <c r="B300" s="182" t="s">
        <v>1101</v>
      </c>
      <c r="C300" s="186" t="s">
        <v>1347</v>
      </c>
      <c r="D300" s="230"/>
      <c r="E300" s="182" t="s">
        <v>1077</v>
      </c>
      <c r="F300" s="182" t="s">
        <v>773</v>
      </c>
      <c r="G300" s="182" t="s">
        <v>13177</v>
      </c>
      <c r="H300" s="183">
        <v>0</v>
      </c>
      <c r="I300" s="184" t="s">
        <v>2090</v>
      </c>
      <c r="J300" s="184" t="s">
        <v>1542</v>
      </c>
      <c r="K300" s="224"/>
      <c r="L300" s="224"/>
      <c r="M300" s="224"/>
      <c r="N300" s="224"/>
      <c r="O300" s="224"/>
      <c r="P300" s="185"/>
      <c r="Q300" s="225"/>
      <c r="R300" s="182" t="s">
        <v>1347</v>
      </c>
      <c r="S300" s="181" t="s">
        <v>12516</v>
      </c>
      <c r="T300" s="181" t="s">
        <v>6624</v>
      </c>
      <c r="U300" s="201"/>
      <c r="V300" s="226">
        <v>600</v>
      </c>
      <c r="X300" s="227">
        <v>0</v>
      </c>
      <c r="AB300" s="228" t="s">
        <v>16209</v>
      </c>
    </row>
    <row r="301" spans="1:28" s="227" customFormat="1" ht="100.8">
      <c r="A301" s="181" t="s">
        <v>16210</v>
      </c>
      <c r="B301" s="182" t="s">
        <v>1101</v>
      </c>
      <c r="C301" s="186" t="s">
        <v>16211</v>
      </c>
      <c r="D301" s="230"/>
      <c r="E301" s="182" t="s">
        <v>1069</v>
      </c>
      <c r="F301" s="182" t="s">
        <v>16210</v>
      </c>
      <c r="G301" s="182" t="s">
        <v>13177</v>
      </c>
      <c r="H301" s="183">
        <v>0</v>
      </c>
      <c r="I301" s="184" t="s">
        <v>1732</v>
      </c>
      <c r="J301" s="184" t="s">
        <v>13531</v>
      </c>
      <c r="K301" s="224"/>
      <c r="L301" s="224"/>
      <c r="M301" s="224"/>
      <c r="N301" s="224"/>
      <c r="O301" s="224"/>
      <c r="P301" s="185"/>
      <c r="Q301" s="225"/>
      <c r="R301" s="182" t="s">
        <v>16211</v>
      </c>
      <c r="S301" s="181" t="s">
        <v>12450</v>
      </c>
      <c r="T301" s="181" t="s">
        <v>13431</v>
      </c>
      <c r="U301" s="201"/>
      <c r="V301" s="226">
        <v>581</v>
      </c>
      <c r="X301" s="227">
        <v>0</v>
      </c>
      <c r="AB301" s="228" t="s">
        <v>16212</v>
      </c>
    </row>
    <row r="302" spans="1:28" s="227" customFormat="1" ht="50.4">
      <c r="A302" s="181" t="s">
        <v>774</v>
      </c>
      <c r="B302" s="182" t="s">
        <v>1101</v>
      </c>
      <c r="C302" s="186" t="s">
        <v>141</v>
      </c>
      <c r="D302" s="230"/>
      <c r="E302" s="182" t="s">
        <v>2384</v>
      </c>
      <c r="F302" s="182" t="s">
        <v>774</v>
      </c>
      <c r="G302" s="182" t="s">
        <v>13177</v>
      </c>
      <c r="H302" s="183">
        <v>0</v>
      </c>
      <c r="I302" s="184" t="s">
        <v>1784</v>
      </c>
      <c r="J302" s="184" t="s">
        <v>1715</v>
      </c>
      <c r="K302" s="224"/>
      <c r="L302" s="224"/>
      <c r="M302" s="224"/>
      <c r="N302" s="224"/>
      <c r="O302" s="224"/>
      <c r="P302" s="185"/>
      <c r="Q302" s="225"/>
      <c r="R302" s="182" t="s">
        <v>141</v>
      </c>
      <c r="S302" s="181" t="s">
        <v>12634</v>
      </c>
      <c r="T302" s="181" t="s">
        <v>11894</v>
      </c>
      <c r="U302" s="201"/>
      <c r="V302" s="226">
        <v>611</v>
      </c>
      <c r="X302" s="227">
        <v>0</v>
      </c>
      <c r="AB302" s="228" t="s">
        <v>16213</v>
      </c>
    </row>
    <row r="303" spans="1:28" s="227" customFormat="1" ht="88.2">
      <c r="A303" s="181" t="s">
        <v>775</v>
      </c>
      <c r="B303" s="182" t="s">
        <v>1101</v>
      </c>
      <c r="C303" s="186" t="s">
        <v>2490</v>
      </c>
      <c r="D303" s="230"/>
      <c r="E303" s="182" t="s">
        <v>1063</v>
      </c>
      <c r="F303" s="182" t="s">
        <v>775</v>
      </c>
      <c r="G303" s="182" t="s">
        <v>13177</v>
      </c>
      <c r="H303" s="183">
        <v>0</v>
      </c>
      <c r="I303" s="184" t="s">
        <v>1785</v>
      </c>
      <c r="J303" s="184" t="s">
        <v>2761</v>
      </c>
      <c r="K303" s="224"/>
      <c r="L303" s="224"/>
      <c r="M303" s="224"/>
      <c r="N303" s="224"/>
      <c r="O303" s="224"/>
      <c r="P303" s="185"/>
      <c r="Q303" s="225"/>
      <c r="R303" s="182" t="s">
        <v>2490</v>
      </c>
      <c r="S303" s="181" t="s">
        <v>12414</v>
      </c>
      <c r="T303" s="181" t="s">
        <v>2760</v>
      </c>
      <c r="U303" s="201"/>
      <c r="V303" s="226">
        <v>632</v>
      </c>
      <c r="X303" s="227">
        <v>0</v>
      </c>
      <c r="AB303" s="228" t="s">
        <v>16214</v>
      </c>
    </row>
    <row r="304" spans="1:28" s="227" customFormat="1" ht="63">
      <c r="A304" s="181" t="s">
        <v>776</v>
      </c>
      <c r="B304" s="182" t="s">
        <v>1101</v>
      </c>
      <c r="C304" s="186" t="s">
        <v>1348</v>
      </c>
      <c r="D304" s="230"/>
      <c r="E304" s="182" t="s">
        <v>1069</v>
      </c>
      <c r="F304" s="182" t="s">
        <v>776</v>
      </c>
      <c r="G304" s="182" t="s">
        <v>13177</v>
      </c>
      <c r="H304" s="183">
        <v>0</v>
      </c>
      <c r="I304" s="184" t="s">
        <v>1788</v>
      </c>
      <c r="J304" s="184" t="s">
        <v>13530</v>
      </c>
      <c r="K304" s="224"/>
      <c r="L304" s="224"/>
      <c r="M304" s="224"/>
      <c r="N304" s="224"/>
      <c r="O304" s="224"/>
      <c r="P304" s="185"/>
      <c r="Q304" s="225"/>
      <c r="R304" s="182" t="s">
        <v>1348</v>
      </c>
      <c r="S304" s="181" t="s">
        <v>12450</v>
      </c>
      <c r="T304" s="181" t="s">
        <v>13430</v>
      </c>
      <c r="U304" s="201"/>
      <c r="V304" s="226">
        <v>636</v>
      </c>
      <c r="X304" s="227">
        <v>0</v>
      </c>
      <c r="AB304" s="228" t="s">
        <v>16215</v>
      </c>
    </row>
    <row r="305" spans="1:28" s="227" customFormat="1" ht="113.4">
      <c r="A305" s="181" t="s">
        <v>778</v>
      </c>
      <c r="B305" s="182" t="s">
        <v>1101</v>
      </c>
      <c r="C305" s="186" t="s">
        <v>789</v>
      </c>
      <c r="D305" s="230"/>
      <c r="E305" s="182" t="s">
        <v>1069</v>
      </c>
      <c r="F305" s="182" t="s">
        <v>778</v>
      </c>
      <c r="G305" s="182" t="s">
        <v>13177</v>
      </c>
      <c r="H305" s="183">
        <v>0</v>
      </c>
      <c r="I305" s="184" t="s">
        <v>1789</v>
      </c>
      <c r="J305" s="184" t="s">
        <v>13531</v>
      </c>
      <c r="K305" s="224"/>
      <c r="L305" s="224"/>
      <c r="M305" s="224"/>
      <c r="N305" s="224"/>
      <c r="O305" s="224"/>
      <c r="P305" s="185"/>
      <c r="Q305" s="225"/>
      <c r="R305" s="182" t="s">
        <v>789</v>
      </c>
      <c r="S305" s="181" t="s">
        <v>12450</v>
      </c>
      <c r="T305" s="181" t="s">
        <v>13431</v>
      </c>
      <c r="U305" s="201"/>
      <c r="V305" s="226">
        <v>603</v>
      </c>
      <c r="X305" s="227">
        <v>0</v>
      </c>
      <c r="AB305" s="228" t="s">
        <v>16216</v>
      </c>
    </row>
    <row r="306" spans="1:28" s="227" customFormat="1" ht="88.2">
      <c r="A306" s="181" t="s">
        <v>132</v>
      </c>
      <c r="B306" s="182" t="s">
        <v>1101</v>
      </c>
      <c r="C306" s="186" t="s">
        <v>142</v>
      </c>
      <c r="D306" s="230"/>
      <c r="E306" s="182" t="s">
        <v>1069</v>
      </c>
      <c r="F306" s="182" t="s">
        <v>132</v>
      </c>
      <c r="G306" s="182" t="s">
        <v>13177</v>
      </c>
      <c r="H306" s="183">
        <v>0</v>
      </c>
      <c r="I306" s="184" t="s">
        <v>1732</v>
      </c>
      <c r="J306" s="184" t="s">
        <v>13531</v>
      </c>
      <c r="K306" s="224"/>
      <c r="L306" s="224"/>
      <c r="M306" s="224"/>
      <c r="N306" s="224"/>
      <c r="O306" s="224"/>
      <c r="P306" s="185"/>
      <c r="Q306" s="225"/>
      <c r="R306" s="182" t="s">
        <v>142</v>
      </c>
      <c r="S306" s="181" t="s">
        <v>12450</v>
      </c>
      <c r="T306" s="181" t="s">
        <v>13431</v>
      </c>
      <c r="U306" s="201"/>
      <c r="V306" s="226">
        <v>582</v>
      </c>
      <c r="X306" s="227">
        <v>0</v>
      </c>
      <c r="AB306" s="228" t="s">
        <v>16217</v>
      </c>
    </row>
    <row r="307" spans="1:28" s="227" customFormat="1" ht="88.2">
      <c r="A307" s="181" t="s">
        <v>133</v>
      </c>
      <c r="B307" s="182" t="s">
        <v>1101</v>
      </c>
      <c r="C307" s="186" t="s">
        <v>143</v>
      </c>
      <c r="D307" s="230"/>
      <c r="E307" s="182" t="s">
        <v>1069</v>
      </c>
      <c r="F307" s="182" t="s">
        <v>133</v>
      </c>
      <c r="G307" s="182" t="s">
        <v>13177</v>
      </c>
      <c r="H307" s="183">
        <v>0</v>
      </c>
      <c r="I307" s="184" t="s">
        <v>1732</v>
      </c>
      <c r="J307" s="184" t="s">
        <v>13531</v>
      </c>
      <c r="K307" s="224"/>
      <c r="L307" s="224"/>
      <c r="M307" s="224"/>
      <c r="N307" s="224"/>
      <c r="O307" s="224"/>
      <c r="P307" s="185"/>
      <c r="Q307" s="225"/>
      <c r="R307" s="182" t="s">
        <v>143</v>
      </c>
      <c r="S307" s="181" t="s">
        <v>12450</v>
      </c>
      <c r="T307" s="181" t="s">
        <v>13431</v>
      </c>
      <c r="U307" s="201"/>
      <c r="V307" s="226">
        <v>608</v>
      </c>
      <c r="X307" s="227">
        <v>0</v>
      </c>
      <c r="AB307" s="228" t="s">
        <v>16218</v>
      </c>
    </row>
    <row r="308" spans="1:28" s="227" customFormat="1" ht="100.8">
      <c r="A308" s="181" t="s">
        <v>134</v>
      </c>
      <c r="B308" s="182" t="s">
        <v>1101</v>
      </c>
      <c r="C308" s="186" t="s">
        <v>144</v>
      </c>
      <c r="D308" s="230"/>
      <c r="E308" s="182" t="s">
        <v>1069</v>
      </c>
      <c r="F308" s="182" t="s">
        <v>134</v>
      </c>
      <c r="G308" s="182" t="s">
        <v>13177</v>
      </c>
      <c r="H308" s="183">
        <v>0</v>
      </c>
      <c r="I308" s="184" t="s">
        <v>1732</v>
      </c>
      <c r="J308" s="184" t="s">
        <v>13531</v>
      </c>
      <c r="K308" s="224"/>
      <c r="L308" s="224"/>
      <c r="M308" s="224"/>
      <c r="N308" s="224"/>
      <c r="O308" s="224"/>
      <c r="P308" s="185"/>
      <c r="Q308" s="225"/>
      <c r="R308" s="182" t="s">
        <v>144</v>
      </c>
      <c r="S308" s="181" t="s">
        <v>12450</v>
      </c>
      <c r="T308" s="181" t="s">
        <v>13431</v>
      </c>
      <c r="U308" s="201"/>
      <c r="V308" s="226">
        <v>607</v>
      </c>
      <c r="X308" s="227">
        <v>0</v>
      </c>
      <c r="AB308" s="228" t="s">
        <v>16219</v>
      </c>
    </row>
    <row r="309" spans="1:28" s="227" customFormat="1" ht="126">
      <c r="A309" s="181" t="s">
        <v>135</v>
      </c>
      <c r="B309" s="182" t="s">
        <v>1101</v>
      </c>
      <c r="C309" s="186" t="s">
        <v>145</v>
      </c>
      <c r="D309" s="230"/>
      <c r="E309" s="182" t="s">
        <v>1069</v>
      </c>
      <c r="F309" s="182" t="s">
        <v>135</v>
      </c>
      <c r="G309" s="182" t="s">
        <v>13177</v>
      </c>
      <c r="H309" s="183">
        <v>0</v>
      </c>
      <c r="I309" s="184" t="s">
        <v>1790</v>
      </c>
      <c r="J309" s="184" t="s">
        <v>13531</v>
      </c>
      <c r="K309" s="224"/>
      <c r="L309" s="224"/>
      <c r="M309" s="224"/>
      <c r="N309" s="224"/>
      <c r="O309" s="224"/>
      <c r="P309" s="185"/>
      <c r="Q309" s="225"/>
      <c r="R309" s="182" t="s">
        <v>145</v>
      </c>
      <c r="S309" s="181" t="s">
        <v>12450</v>
      </c>
      <c r="T309" s="181" t="s">
        <v>13431</v>
      </c>
      <c r="U309" s="201"/>
      <c r="V309" s="226">
        <v>604</v>
      </c>
      <c r="X309" s="227">
        <v>0</v>
      </c>
      <c r="AB309" s="228" t="s">
        <v>16220</v>
      </c>
    </row>
    <row r="310" spans="1:28" s="227" customFormat="1" ht="75.599999999999994">
      <c r="A310" s="181" t="s">
        <v>136</v>
      </c>
      <c r="B310" s="182" t="s">
        <v>1101</v>
      </c>
      <c r="C310" s="186" t="s">
        <v>146</v>
      </c>
      <c r="D310" s="230"/>
      <c r="E310" s="182" t="s">
        <v>1069</v>
      </c>
      <c r="F310" s="182" t="s">
        <v>136</v>
      </c>
      <c r="G310" s="182" t="s">
        <v>13177</v>
      </c>
      <c r="H310" s="183">
        <v>0</v>
      </c>
      <c r="I310" s="184" t="s">
        <v>16221</v>
      </c>
      <c r="J310" s="184" t="s">
        <v>13540</v>
      </c>
      <c r="K310" s="224"/>
      <c r="L310" s="224"/>
      <c r="M310" s="224"/>
      <c r="N310" s="224"/>
      <c r="O310" s="224"/>
      <c r="P310" s="185"/>
      <c r="Q310" s="225"/>
      <c r="R310" s="182" t="s">
        <v>146</v>
      </c>
      <c r="S310" s="181" t="s">
        <v>12450</v>
      </c>
      <c r="T310" s="181" t="s">
        <v>13440</v>
      </c>
      <c r="U310" s="201"/>
      <c r="V310" s="226">
        <v>615</v>
      </c>
      <c r="X310" s="227">
        <v>0</v>
      </c>
      <c r="AB310" s="228" t="s">
        <v>16222</v>
      </c>
    </row>
    <row r="311" spans="1:28" s="227" customFormat="1" ht="63">
      <c r="A311" s="181" t="s">
        <v>137</v>
      </c>
      <c r="B311" s="182" t="s">
        <v>1101</v>
      </c>
      <c r="C311" s="186" t="s">
        <v>147</v>
      </c>
      <c r="D311" s="230"/>
      <c r="E311" s="182" t="s">
        <v>1069</v>
      </c>
      <c r="F311" s="182" t="s">
        <v>137</v>
      </c>
      <c r="G311" s="182" t="s">
        <v>13177</v>
      </c>
      <c r="H311" s="183">
        <v>0</v>
      </c>
      <c r="I311" s="184" t="s">
        <v>1788</v>
      </c>
      <c r="J311" s="184" t="s">
        <v>13530</v>
      </c>
      <c r="K311" s="224"/>
      <c r="L311" s="224"/>
      <c r="M311" s="224"/>
      <c r="N311" s="224"/>
      <c r="O311" s="224"/>
      <c r="P311" s="185"/>
      <c r="Q311" s="225"/>
      <c r="R311" s="182" t="s">
        <v>147</v>
      </c>
      <c r="S311" s="181" t="s">
        <v>12450</v>
      </c>
      <c r="T311" s="181" t="s">
        <v>13430</v>
      </c>
      <c r="U311" s="201"/>
      <c r="V311" s="226">
        <v>635</v>
      </c>
      <c r="X311" s="227">
        <v>0</v>
      </c>
      <c r="AB311" s="228" t="s">
        <v>16223</v>
      </c>
    </row>
    <row r="312" spans="1:28" s="227" customFormat="1" ht="75.599999999999994">
      <c r="A312" s="181" t="s">
        <v>130</v>
      </c>
      <c r="B312" s="182" t="s">
        <v>1101</v>
      </c>
      <c r="C312" s="186" t="s">
        <v>148</v>
      </c>
      <c r="D312" s="230"/>
      <c r="E312" s="182" t="s">
        <v>1069</v>
      </c>
      <c r="F312" s="182" t="s">
        <v>130</v>
      </c>
      <c r="G312" s="182" t="s">
        <v>13177</v>
      </c>
      <c r="H312" s="183">
        <v>0</v>
      </c>
      <c r="I312" s="184" t="s">
        <v>1792</v>
      </c>
      <c r="J312" s="184" t="s">
        <v>13531</v>
      </c>
      <c r="K312" s="224"/>
      <c r="L312" s="224"/>
      <c r="M312" s="224"/>
      <c r="N312" s="224"/>
      <c r="O312" s="224"/>
      <c r="P312" s="185"/>
      <c r="Q312" s="225"/>
      <c r="R312" s="182" t="s">
        <v>148</v>
      </c>
      <c r="S312" s="181" t="s">
        <v>12450</v>
      </c>
      <c r="T312" s="181" t="s">
        <v>13431</v>
      </c>
      <c r="U312" s="201"/>
      <c r="V312" s="226">
        <v>602</v>
      </c>
      <c r="X312" s="227">
        <v>0</v>
      </c>
      <c r="AB312" s="228" t="s">
        <v>16224</v>
      </c>
    </row>
    <row r="313" spans="1:28" s="227" customFormat="1" ht="88.2">
      <c r="A313" s="181" t="s">
        <v>380</v>
      </c>
      <c r="B313" s="182" t="s">
        <v>1101</v>
      </c>
      <c r="C313" s="186" t="s">
        <v>379</v>
      </c>
      <c r="D313" s="230"/>
      <c r="E313" s="182" t="s">
        <v>1069</v>
      </c>
      <c r="F313" s="182" t="s">
        <v>380</v>
      </c>
      <c r="G313" s="182" t="s">
        <v>13177</v>
      </c>
      <c r="H313" s="183">
        <v>0</v>
      </c>
      <c r="I313" s="184" t="s">
        <v>1732</v>
      </c>
      <c r="J313" s="184" t="s">
        <v>13531</v>
      </c>
      <c r="K313" s="224"/>
      <c r="L313" s="224"/>
      <c r="M313" s="224"/>
      <c r="N313" s="224"/>
      <c r="O313" s="224"/>
      <c r="P313" s="185"/>
      <c r="Q313" s="225"/>
      <c r="R313" s="182" t="s">
        <v>379</v>
      </c>
      <c r="S313" s="181" t="s">
        <v>12450</v>
      </c>
      <c r="T313" s="181" t="s">
        <v>13431</v>
      </c>
      <c r="U313" s="201"/>
      <c r="V313" s="226">
        <v>583</v>
      </c>
      <c r="X313" s="227">
        <v>0</v>
      </c>
      <c r="AB313" s="228" t="s">
        <v>16225</v>
      </c>
    </row>
    <row r="314" spans="1:28" s="227" customFormat="1" ht="88.2">
      <c r="A314" s="181" t="s">
        <v>13777</v>
      </c>
      <c r="B314" s="182" t="s">
        <v>1101</v>
      </c>
      <c r="C314" s="186" t="s">
        <v>13763</v>
      </c>
      <c r="D314" s="230"/>
      <c r="E314" s="182" t="s">
        <v>863</v>
      </c>
      <c r="F314" s="182" t="s">
        <v>13777</v>
      </c>
      <c r="G314" s="182" t="s">
        <v>13177</v>
      </c>
      <c r="H314" s="183">
        <v>0</v>
      </c>
      <c r="I314" s="184" t="s">
        <v>13786</v>
      </c>
      <c r="J314" s="184" t="s">
        <v>1793</v>
      </c>
      <c r="K314" s="224"/>
      <c r="L314" s="224"/>
      <c r="M314" s="224"/>
      <c r="N314" s="224"/>
      <c r="O314" s="224"/>
      <c r="P314" s="185"/>
      <c r="Q314" s="225"/>
      <c r="R314" s="182" t="s">
        <v>13763</v>
      </c>
      <c r="S314" s="181" t="s">
        <v>12642</v>
      </c>
      <c r="T314" s="181" t="s">
        <v>12154</v>
      </c>
      <c r="U314" s="201"/>
      <c r="V314" s="226">
        <v>565</v>
      </c>
      <c r="X314" s="227">
        <v>0</v>
      </c>
      <c r="AB314" s="228" t="s">
        <v>16226</v>
      </c>
    </row>
    <row r="315" spans="1:28" s="227" customFormat="1" ht="176.4">
      <c r="A315" s="181" t="s">
        <v>1370</v>
      </c>
      <c r="B315" s="182" t="s">
        <v>1101</v>
      </c>
      <c r="C315" s="186" t="s">
        <v>15354</v>
      </c>
      <c r="D315" s="230"/>
      <c r="E315" s="182" t="s">
        <v>1069</v>
      </c>
      <c r="F315" s="182" t="s">
        <v>1370</v>
      </c>
      <c r="G315" s="182" t="s">
        <v>13177</v>
      </c>
      <c r="H315" s="183">
        <v>0</v>
      </c>
      <c r="I315" s="184" t="s">
        <v>1733</v>
      </c>
      <c r="J315" s="184" t="s">
        <v>13535</v>
      </c>
      <c r="K315" s="224"/>
      <c r="L315" s="224"/>
      <c r="M315" s="224"/>
      <c r="N315" s="224"/>
      <c r="O315" s="224"/>
      <c r="P315" s="185"/>
      <c r="Q315" s="225"/>
      <c r="R315" s="182" t="s">
        <v>15354</v>
      </c>
      <c r="S315" s="181" t="s">
        <v>12450</v>
      </c>
      <c r="T315" s="181" t="s">
        <v>13435</v>
      </c>
      <c r="U315" s="201"/>
      <c r="V315" s="226">
        <v>598</v>
      </c>
      <c r="X315" s="227">
        <v>0</v>
      </c>
      <c r="AB315" s="228" t="s">
        <v>16227</v>
      </c>
    </row>
    <row r="316" spans="1:28" s="227" customFormat="1" ht="63">
      <c r="A316" s="181" t="s">
        <v>1390</v>
      </c>
      <c r="B316" s="182" t="s">
        <v>1101</v>
      </c>
      <c r="C316" s="186" t="s">
        <v>2487</v>
      </c>
      <c r="D316" s="230"/>
      <c r="E316" s="182" t="s">
        <v>1070</v>
      </c>
      <c r="F316" s="182" t="s">
        <v>1390</v>
      </c>
      <c r="G316" s="182" t="s">
        <v>13177</v>
      </c>
      <c r="H316" s="183">
        <v>0</v>
      </c>
      <c r="I316" s="184" t="s">
        <v>1709</v>
      </c>
      <c r="J316" s="184" t="s">
        <v>4197</v>
      </c>
      <c r="K316" s="224"/>
      <c r="L316" s="224"/>
      <c r="M316" s="224"/>
      <c r="N316" s="224"/>
      <c r="O316" s="224"/>
      <c r="P316" s="185"/>
      <c r="Q316" s="225"/>
      <c r="R316" s="182" t="s">
        <v>2487</v>
      </c>
      <c r="S316" s="181" t="s">
        <v>12459</v>
      </c>
      <c r="T316" s="181" t="s">
        <v>4196</v>
      </c>
      <c r="U316" s="201"/>
      <c r="V316" s="226">
        <v>589</v>
      </c>
      <c r="X316" s="227">
        <v>0</v>
      </c>
      <c r="AB316" s="228" t="s">
        <v>16228</v>
      </c>
    </row>
    <row r="317" spans="1:28" s="227" customFormat="1" ht="75.599999999999994">
      <c r="A317" s="181" t="s">
        <v>1391</v>
      </c>
      <c r="B317" s="182" t="s">
        <v>1101</v>
      </c>
      <c r="C317" s="186" t="s">
        <v>14948</v>
      </c>
      <c r="D317" s="230"/>
      <c r="E317" s="182" t="s">
        <v>1070</v>
      </c>
      <c r="F317" s="182" t="s">
        <v>1391</v>
      </c>
      <c r="G317" s="182" t="s">
        <v>13177</v>
      </c>
      <c r="H317" s="183">
        <v>0</v>
      </c>
      <c r="I317" s="184" t="s">
        <v>1710</v>
      </c>
      <c r="J317" s="184" t="s">
        <v>1511</v>
      </c>
      <c r="K317" s="224"/>
      <c r="L317" s="224"/>
      <c r="M317" s="224"/>
      <c r="N317" s="224"/>
      <c r="O317" s="224"/>
      <c r="P317" s="185"/>
      <c r="Q317" s="225"/>
      <c r="R317" s="182" t="s">
        <v>14948</v>
      </c>
      <c r="S317" s="181" t="s">
        <v>12459</v>
      </c>
      <c r="T317" s="181" t="s">
        <v>4185</v>
      </c>
      <c r="U317" s="201"/>
      <c r="V317" s="226">
        <v>627</v>
      </c>
      <c r="X317" s="227">
        <v>0</v>
      </c>
      <c r="AB317" s="228" t="s">
        <v>16229</v>
      </c>
    </row>
    <row r="318" spans="1:28" s="227" customFormat="1" ht="63">
      <c r="A318" s="181" t="s">
        <v>1394</v>
      </c>
      <c r="B318" s="182" t="s">
        <v>1101</v>
      </c>
      <c r="C318" s="186" t="s">
        <v>14973</v>
      </c>
      <c r="D318" s="230"/>
      <c r="E318" s="182" t="s">
        <v>863</v>
      </c>
      <c r="F318" s="182" t="s">
        <v>1394</v>
      </c>
      <c r="G318" s="182" t="s">
        <v>13177</v>
      </c>
      <c r="H318" s="183">
        <v>0</v>
      </c>
      <c r="I318" s="184" t="s">
        <v>1794</v>
      </c>
      <c r="J318" s="184" t="s">
        <v>12081</v>
      </c>
      <c r="K318" s="224"/>
      <c r="L318" s="224"/>
      <c r="M318" s="224"/>
      <c r="N318" s="224"/>
      <c r="O318" s="224"/>
      <c r="P318" s="185"/>
      <c r="Q318" s="225"/>
      <c r="R318" s="182" t="s">
        <v>14973</v>
      </c>
      <c r="S318" s="181" t="s">
        <v>12642</v>
      </c>
      <c r="T318" s="181" t="s">
        <v>12080</v>
      </c>
      <c r="U318" s="201"/>
      <c r="V318" s="226">
        <v>616</v>
      </c>
      <c r="X318" s="227">
        <v>0</v>
      </c>
      <c r="AB318" s="228" t="s">
        <v>16230</v>
      </c>
    </row>
    <row r="319" spans="1:28" s="227" customFormat="1" ht="100.8">
      <c r="A319" s="181" t="s">
        <v>1393</v>
      </c>
      <c r="B319" s="182" t="s">
        <v>1101</v>
      </c>
      <c r="C319" s="186" t="s">
        <v>1392</v>
      </c>
      <c r="D319" s="230"/>
      <c r="E319" s="182" t="s">
        <v>1069</v>
      </c>
      <c r="F319" s="182" t="s">
        <v>1393</v>
      </c>
      <c r="G319" s="182" t="s">
        <v>13177</v>
      </c>
      <c r="H319" s="183">
        <v>0</v>
      </c>
      <c r="I319" s="184" t="s">
        <v>1732</v>
      </c>
      <c r="J319" s="184" t="s">
        <v>13531</v>
      </c>
      <c r="K319" s="224"/>
      <c r="L319" s="224"/>
      <c r="M319" s="224"/>
      <c r="N319" s="224"/>
      <c r="O319" s="224"/>
      <c r="P319" s="185"/>
      <c r="Q319" s="225"/>
      <c r="R319" s="182" t="s">
        <v>1392</v>
      </c>
      <c r="S319" s="181" t="s">
        <v>12450</v>
      </c>
      <c r="T319" s="181" t="s">
        <v>13431</v>
      </c>
      <c r="U319" s="201"/>
      <c r="V319" s="226">
        <v>601</v>
      </c>
      <c r="X319" s="227">
        <v>0</v>
      </c>
      <c r="AB319" s="228" t="s">
        <v>16231</v>
      </c>
    </row>
    <row r="320" spans="1:28" s="227" customFormat="1" ht="50.4">
      <c r="A320" s="181" t="s">
        <v>1796</v>
      </c>
      <c r="B320" s="182" t="s">
        <v>1101</v>
      </c>
      <c r="C320" s="186" t="s">
        <v>1795</v>
      </c>
      <c r="D320" s="230"/>
      <c r="E320" s="182" t="s">
        <v>2384</v>
      </c>
      <c r="F320" s="182" t="s">
        <v>1796</v>
      </c>
      <c r="G320" s="182" t="s">
        <v>13177</v>
      </c>
      <c r="H320" s="183">
        <v>0</v>
      </c>
      <c r="I320" s="184" t="s">
        <v>1797</v>
      </c>
      <c r="J320" s="184" t="s">
        <v>1583</v>
      </c>
      <c r="K320" s="224"/>
      <c r="L320" s="224"/>
      <c r="M320" s="224"/>
      <c r="N320" s="224"/>
      <c r="O320" s="224"/>
      <c r="P320" s="185"/>
      <c r="Q320" s="225"/>
      <c r="R320" s="182" t="s">
        <v>1795</v>
      </c>
      <c r="S320" s="181" t="s">
        <v>12634</v>
      </c>
      <c r="T320" s="181" t="s">
        <v>11832</v>
      </c>
      <c r="U320" s="201"/>
      <c r="V320" s="226">
        <v>621</v>
      </c>
      <c r="X320" s="227">
        <v>0</v>
      </c>
      <c r="AB320" s="228" t="s">
        <v>16232</v>
      </c>
    </row>
    <row r="321" spans="1:28" s="227" customFormat="1" ht="88.2">
      <c r="A321" s="181" t="s">
        <v>13724</v>
      </c>
      <c r="B321" s="182" t="s">
        <v>1101</v>
      </c>
      <c r="C321" s="186" t="s">
        <v>14970</v>
      </c>
      <c r="D321" s="230"/>
      <c r="E321" s="182" t="s">
        <v>1069</v>
      </c>
      <c r="F321" s="182" t="s">
        <v>13724</v>
      </c>
      <c r="G321" s="182" t="s">
        <v>13177</v>
      </c>
      <c r="H321" s="183">
        <v>0</v>
      </c>
      <c r="I321" s="184" t="s">
        <v>1581</v>
      </c>
      <c r="J321" s="184" t="s">
        <v>13533</v>
      </c>
      <c r="K321" s="224"/>
      <c r="L321" s="224"/>
      <c r="M321" s="224"/>
      <c r="N321" s="224"/>
      <c r="O321" s="224"/>
      <c r="P321" s="185"/>
      <c r="Q321" s="225"/>
      <c r="R321" s="182" t="s">
        <v>14970</v>
      </c>
      <c r="S321" s="181" t="s">
        <v>12450</v>
      </c>
      <c r="T321" s="181" t="s">
        <v>13433</v>
      </c>
      <c r="U321" s="201"/>
      <c r="V321" s="226">
        <v>571</v>
      </c>
      <c r="X321" s="227">
        <v>0</v>
      </c>
      <c r="AB321" s="228" t="s">
        <v>16233</v>
      </c>
    </row>
    <row r="322" spans="1:28" s="227" customFormat="1" ht="100.8">
      <c r="A322" s="181" t="s">
        <v>16234</v>
      </c>
      <c r="B322" s="182" t="s">
        <v>1101</v>
      </c>
      <c r="C322" s="186" t="s">
        <v>16235</v>
      </c>
      <c r="D322" s="230"/>
      <c r="E322" s="182" t="s">
        <v>1069</v>
      </c>
      <c r="F322" s="182" t="s">
        <v>16234</v>
      </c>
      <c r="G322" s="182" t="s">
        <v>13177</v>
      </c>
      <c r="H322" s="183">
        <v>0</v>
      </c>
      <c r="I322" s="184" t="s">
        <v>1732</v>
      </c>
      <c r="J322" s="184" t="s">
        <v>13531</v>
      </c>
      <c r="K322" s="224"/>
      <c r="L322" s="224"/>
      <c r="M322" s="224"/>
      <c r="N322" s="224"/>
      <c r="O322" s="224"/>
      <c r="P322" s="185"/>
      <c r="Q322" s="225"/>
      <c r="R322" s="182" t="s">
        <v>16235</v>
      </c>
      <c r="S322" s="181" t="s">
        <v>12450</v>
      </c>
      <c r="T322" s="181" t="s">
        <v>13431</v>
      </c>
      <c r="U322" s="201"/>
      <c r="V322" s="226">
        <v>580</v>
      </c>
      <c r="X322" s="227">
        <v>0</v>
      </c>
      <c r="AB322" s="228" t="s">
        <v>16236</v>
      </c>
    </row>
    <row r="323" spans="1:28" s="227" customFormat="1" ht="50.4">
      <c r="A323" s="181" t="s">
        <v>1799</v>
      </c>
      <c r="B323" s="182" t="s">
        <v>1101</v>
      </c>
      <c r="C323" s="186" t="s">
        <v>1798</v>
      </c>
      <c r="D323" s="230"/>
      <c r="E323" s="182" t="s">
        <v>854</v>
      </c>
      <c r="F323" s="182" t="s">
        <v>1799</v>
      </c>
      <c r="G323" s="182" t="s">
        <v>13177</v>
      </c>
      <c r="H323" s="183">
        <v>0</v>
      </c>
      <c r="I323" s="184" t="s">
        <v>1800</v>
      </c>
      <c r="J323" s="184" t="s">
        <v>9973</v>
      </c>
      <c r="K323" s="224"/>
      <c r="L323" s="224"/>
      <c r="M323" s="224"/>
      <c r="N323" s="224"/>
      <c r="O323" s="224"/>
      <c r="P323" s="185"/>
      <c r="Q323" s="225"/>
      <c r="R323" s="182" t="s">
        <v>1798</v>
      </c>
      <c r="S323" s="181" t="s">
        <v>12592</v>
      </c>
      <c r="T323" s="181" t="s">
        <v>9972</v>
      </c>
      <c r="U323" s="201"/>
      <c r="V323" s="226">
        <v>599</v>
      </c>
      <c r="X323" s="227">
        <v>0</v>
      </c>
      <c r="AB323" s="228" t="s">
        <v>16237</v>
      </c>
    </row>
    <row r="324" spans="1:28" s="227" customFormat="1" ht="75.599999999999994">
      <c r="A324" s="181" t="s">
        <v>2400</v>
      </c>
      <c r="B324" s="182" t="s">
        <v>1101</v>
      </c>
      <c r="C324" s="186" t="s">
        <v>2399</v>
      </c>
      <c r="D324" s="230"/>
      <c r="E324" s="182" t="s">
        <v>854</v>
      </c>
      <c r="F324" s="182" t="s">
        <v>2400</v>
      </c>
      <c r="G324" s="182" t="s">
        <v>13177</v>
      </c>
      <c r="H324" s="183">
        <v>0</v>
      </c>
      <c r="I324" s="184" t="s">
        <v>2489</v>
      </c>
      <c r="J324" s="184" t="s">
        <v>9893</v>
      </c>
      <c r="K324" s="224"/>
      <c r="L324" s="224"/>
      <c r="M324" s="224"/>
      <c r="N324" s="224"/>
      <c r="O324" s="224"/>
      <c r="P324" s="185"/>
      <c r="Q324" s="225"/>
      <c r="R324" s="182" t="s">
        <v>2399</v>
      </c>
      <c r="S324" s="181" t="s">
        <v>12592</v>
      </c>
      <c r="T324" s="181" t="s">
        <v>9892</v>
      </c>
      <c r="U324" s="201"/>
      <c r="V324" s="226">
        <v>629</v>
      </c>
      <c r="X324" s="227">
        <v>0</v>
      </c>
      <c r="AB324" s="228" t="s">
        <v>16238</v>
      </c>
    </row>
    <row r="325" spans="1:28" s="227" customFormat="1" ht="100.8">
      <c r="A325" s="181" t="s">
        <v>2225</v>
      </c>
      <c r="B325" s="182" t="s">
        <v>1101</v>
      </c>
      <c r="C325" s="186" t="s">
        <v>2295</v>
      </c>
      <c r="D325" s="230"/>
      <c r="E325" s="182" t="s">
        <v>852</v>
      </c>
      <c r="F325" s="182" t="s">
        <v>2225</v>
      </c>
      <c r="G325" s="182" t="s">
        <v>13177</v>
      </c>
      <c r="H325" s="183">
        <v>0</v>
      </c>
      <c r="I325" s="184" t="s">
        <v>2226</v>
      </c>
      <c r="J325" s="184" t="s">
        <v>2227</v>
      </c>
      <c r="K325" s="224"/>
      <c r="L325" s="224"/>
      <c r="M325" s="224"/>
      <c r="N325" s="224"/>
      <c r="O325" s="224"/>
      <c r="P325" s="185"/>
      <c r="Q325" s="225"/>
      <c r="R325" s="182" t="s">
        <v>2295</v>
      </c>
      <c r="S325" s="181" t="s">
        <v>12578</v>
      </c>
      <c r="T325" s="181" t="s">
        <v>9176</v>
      </c>
      <c r="U325" s="201"/>
      <c r="V325" s="226">
        <v>626</v>
      </c>
      <c r="X325" s="227">
        <v>0</v>
      </c>
      <c r="AB325" s="228" t="s">
        <v>16239</v>
      </c>
    </row>
    <row r="326" spans="1:28" s="227" customFormat="1" ht="50.4">
      <c r="A326" s="181" t="s">
        <v>2219</v>
      </c>
      <c r="B326" s="182" t="s">
        <v>1101</v>
      </c>
      <c r="C326" s="186" t="s">
        <v>2218</v>
      </c>
      <c r="D326" s="230"/>
      <c r="E326" s="182" t="s">
        <v>1065</v>
      </c>
      <c r="F326" s="182" t="s">
        <v>2219</v>
      </c>
      <c r="G326" s="182" t="s">
        <v>13177</v>
      </c>
      <c r="H326" s="183">
        <v>0</v>
      </c>
      <c r="I326" s="184" t="s">
        <v>2220</v>
      </c>
      <c r="J326" s="184" t="s">
        <v>1640</v>
      </c>
      <c r="K326" s="224"/>
      <c r="L326" s="224"/>
      <c r="M326" s="224"/>
      <c r="N326" s="224"/>
      <c r="O326" s="224"/>
      <c r="P326" s="185"/>
      <c r="Q326" s="225"/>
      <c r="R326" s="182" t="s">
        <v>2218</v>
      </c>
      <c r="S326" s="181" t="s">
        <v>12433</v>
      </c>
      <c r="T326" s="181" t="s">
        <v>3413</v>
      </c>
      <c r="U326" s="201"/>
      <c r="V326" s="226">
        <v>559</v>
      </c>
      <c r="X326" s="227">
        <v>0</v>
      </c>
      <c r="AB326" s="228" t="s">
        <v>16240</v>
      </c>
    </row>
    <row r="327" spans="1:28" s="227" customFormat="1" ht="37.799999999999997">
      <c r="A327" s="181" t="s">
        <v>2223</v>
      </c>
      <c r="B327" s="182" t="s">
        <v>1101</v>
      </c>
      <c r="C327" s="186" t="s">
        <v>2488</v>
      </c>
      <c r="D327" s="230"/>
      <c r="E327" s="182" t="s">
        <v>854</v>
      </c>
      <c r="F327" s="182" t="s">
        <v>2223</v>
      </c>
      <c r="G327" s="182" t="s">
        <v>13177</v>
      </c>
      <c r="H327" s="183">
        <v>0</v>
      </c>
      <c r="I327" s="184" t="s">
        <v>2224</v>
      </c>
      <c r="J327" s="184" t="s">
        <v>9906</v>
      </c>
      <c r="K327" s="224"/>
      <c r="L327" s="224"/>
      <c r="M327" s="224"/>
      <c r="N327" s="224"/>
      <c r="O327" s="224"/>
      <c r="P327" s="185"/>
      <c r="Q327" s="225"/>
      <c r="R327" s="182" t="s">
        <v>2488</v>
      </c>
      <c r="S327" s="181" t="s">
        <v>12592</v>
      </c>
      <c r="T327" s="181" t="s">
        <v>9904</v>
      </c>
      <c r="U327" s="201"/>
      <c r="V327" s="226">
        <v>618</v>
      </c>
      <c r="X327" s="227">
        <v>0</v>
      </c>
      <c r="AB327" s="228" t="s">
        <v>16241</v>
      </c>
    </row>
    <row r="328" spans="1:28" s="227" customFormat="1" ht="75.599999999999994">
      <c r="A328" s="181" t="s">
        <v>16242</v>
      </c>
      <c r="B328" s="182" t="s">
        <v>1101</v>
      </c>
      <c r="C328" s="186" t="s">
        <v>16243</v>
      </c>
      <c r="D328" s="230"/>
      <c r="E328" s="182" t="s">
        <v>1069</v>
      </c>
      <c r="F328" s="182" t="s">
        <v>16242</v>
      </c>
      <c r="G328" s="182" t="s">
        <v>13177</v>
      </c>
      <c r="H328" s="183">
        <v>0</v>
      </c>
      <c r="I328" s="184" t="s">
        <v>13743</v>
      </c>
      <c r="J328" s="184" t="s">
        <v>13530</v>
      </c>
      <c r="K328" s="224"/>
      <c r="L328" s="224"/>
      <c r="M328" s="224"/>
      <c r="N328" s="224"/>
      <c r="O328" s="224"/>
      <c r="P328" s="185"/>
      <c r="Q328" s="225"/>
      <c r="R328" s="182" t="s">
        <v>16243</v>
      </c>
      <c r="S328" s="181" t="s">
        <v>12450</v>
      </c>
      <c r="T328" s="181" t="s">
        <v>13430</v>
      </c>
      <c r="U328" s="201"/>
      <c r="V328" s="226">
        <v>577</v>
      </c>
      <c r="X328" s="227">
        <v>0</v>
      </c>
      <c r="AB328" s="228" t="s">
        <v>16244</v>
      </c>
    </row>
    <row r="329" spans="1:28" s="227" customFormat="1" ht="50.4">
      <c r="A329" s="181" t="s">
        <v>13730</v>
      </c>
      <c r="B329" s="182" t="s">
        <v>1101</v>
      </c>
      <c r="C329" s="186" t="s">
        <v>13729</v>
      </c>
      <c r="D329" s="230"/>
      <c r="E329" s="182" t="s">
        <v>2383</v>
      </c>
      <c r="F329" s="182" t="s">
        <v>13730</v>
      </c>
      <c r="G329" s="182" t="s">
        <v>13177</v>
      </c>
      <c r="H329" s="183">
        <v>0</v>
      </c>
      <c r="I329" s="184" t="s">
        <v>13740</v>
      </c>
      <c r="J329" s="184" t="s">
        <v>11431</v>
      </c>
      <c r="K329" s="224"/>
      <c r="L329" s="224"/>
      <c r="M329" s="224"/>
      <c r="N329" s="224"/>
      <c r="O329" s="224"/>
      <c r="P329" s="185"/>
      <c r="Q329" s="225"/>
      <c r="R329" s="182" t="s">
        <v>13729</v>
      </c>
      <c r="S329" s="181" t="s">
        <v>12629</v>
      </c>
      <c r="T329" s="181" t="s">
        <v>11430</v>
      </c>
      <c r="U329" s="201"/>
      <c r="V329" s="226">
        <v>613</v>
      </c>
      <c r="X329" s="227">
        <v>0</v>
      </c>
      <c r="AB329" s="228" t="s">
        <v>16245</v>
      </c>
    </row>
    <row r="330" spans="1:28" s="227" customFormat="1" ht="75.599999999999994">
      <c r="A330" s="181" t="s">
        <v>13728</v>
      </c>
      <c r="B330" s="182" t="s">
        <v>1101</v>
      </c>
      <c r="C330" s="186" t="s">
        <v>13727</v>
      </c>
      <c r="D330" s="230"/>
      <c r="E330" s="182" t="s">
        <v>854</v>
      </c>
      <c r="F330" s="182" t="s">
        <v>13728</v>
      </c>
      <c r="G330" s="182" t="s">
        <v>13177</v>
      </c>
      <c r="H330" s="183">
        <v>0</v>
      </c>
      <c r="I330" s="184" t="s">
        <v>13739</v>
      </c>
      <c r="J330" s="184" t="s">
        <v>9890</v>
      </c>
      <c r="K330" s="224"/>
      <c r="L330" s="224"/>
      <c r="M330" s="224"/>
      <c r="N330" s="224"/>
      <c r="O330" s="224"/>
      <c r="P330" s="185"/>
      <c r="Q330" s="225"/>
      <c r="R330" s="182" t="s">
        <v>13727</v>
      </c>
      <c r="S330" s="181" t="s">
        <v>12592</v>
      </c>
      <c r="T330" s="181" t="s">
        <v>9889</v>
      </c>
      <c r="U330" s="201"/>
      <c r="V330" s="226">
        <v>610</v>
      </c>
      <c r="X330" s="227">
        <v>0</v>
      </c>
      <c r="AB330" s="228" t="s">
        <v>16246</v>
      </c>
    </row>
    <row r="331" spans="1:28" s="227" customFormat="1" ht="63">
      <c r="A331" s="181" t="s">
        <v>13780</v>
      </c>
      <c r="B331" s="182" t="s">
        <v>1101</v>
      </c>
      <c r="C331" s="186" t="s">
        <v>13766</v>
      </c>
      <c r="D331" s="230"/>
      <c r="E331" s="182" t="s">
        <v>854</v>
      </c>
      <c r="F331" s="182" t="s">
        <v>13780</v>
      </c>
      <c r="G331" s="182" t="s">
        <v>13177</v>
      </c>
      <c r="H331" s="183">
        <v>0</v>
      </c>
      <c r="I331" s="184" t="s">
        <v>13788</v>
      </c>
      <c r="J331" s="184" t="s">
        <v>13789</v>
      </c>
      <c r="K331" s="224"/>
      <c r="L331" s="224"/>
      <c r="M331" s="224"/>
      <c r="N331" s="224"/>
      <c r="O331" s="224"/>
      <c r="P331" s="185"/>
      <c r="Q331" s="225"/>
      <c r="R331" s="182" t="s">
        <v>13766</v>
      </c>
      <c r="S331" s="181" t="s">
        <v>12592</v>
      </c>
      <c r="T331" s="181" t="s">
        <v>9895</v>
      </c>
      <c r="U331" s="201"/>
      <c r="V331" s="226">
        <v>622</v>
      </c>
      <c r="X331" s="227">
        <v>0</v>
      </c>
      <c r="AB331" s="228" t="s">
        <v>16247</v>
      </c>
    </row>
    <row r="332" spans="1:28" s="227" customFormat="1" ht="75.599999999999994">
      <c r="A332" s="181" t="s">
        <v>13779</v>
      </c>
      <c r="B332" s="182" t="s">
        <v>1101</v>
      </c>
      <c r="C332" s="186" t="s">
        <v>15358</v>
      </c>
      <c r="D332" s="230"/>
      <c r="E332" s="182" t="s">
        <v>1069</v>
      </c>
      <c r="F332" s="182" t="s">
        <v>13779</v>
      </c>
      <c r="G332" s="182" t="s">
        <v>13177</v>
      </c>
      <c r="H332" s="183">
        <v>0</v>
      </c>
      <c r="I332" s="184" t="s">
        <v>14983</v>
      </c>
      <c r="J332" s="184" t="s">
        <v>13536</v>
      </c>
      <c r="K332" s="224"/>
      <c r="L332" s="224"/>
      <c r="M332" s="224"/>
      <c r="N332" s="224"/>
      <c r="O332" s="224"/>
      <c r="P332" s="185"/>
      <c r="Q332" s="225"/>
      <c r="R332" s="182" t="s">
        <v>15358</v>
      </c>
      <c r="S332" s="181" t="s">
        <v>12450</v>
      </c>
      <c r="T332" s="181" t="s">
        <v>13436</v>
      </c>
      <c r="U332" s="201"/>
      <c r="V332" s="226">
        <v>592</v>
      </c>
      <c r="X332" s="227">
        <v>0</v>
      </c>
      <c r="AB332" s="228" t="s">
        <v>16248</v>
      </c>
    </row>
    <row r="333" spans="1:28" s="227" customFormat="1" ht="138.6">
      <c r="A333" s="181" t="s">
        <v>13776</v>
      </c>
      <c r="B333" s="182" t="s">
        <v>1101</v>
      </c>
      <c r="C333" s="186" t="s">
        <v>13762</v>
      </c>
      <c r="D333" s="230"/>
      <c r="E333" s="182" t="s">
        <v>1065</v>
      </c>
      <c r="F333" s="182" t="s">
        <v>13776</v>
      </c>
      <c r="G333" s="182" t="s">
        <v>13177</v>
      </c>
      <c r="H333" s="183">
        <v>0</v>
      </c>
      <c r="I333" s="184" t="s">
        <v>2462</v>
      </c>
      <c r="J333" s="184" t="s">
        <v>1640</v>
      </c>
      <c r="K333" s="224"/>
      <c r="L333" s="224"/>
      <c r="M333" s="224"/>
      <c r="N333" s="224"/>
      <c r="O333" s="224"/>
      <c r="P333" s="185"/>
      <c r="Q333" s="225"/>
      <c r="R333" s="182" t="s">
        <v>13762</v>
      </c>
      <c r="S333" s="181" t="s">
        <v>12433</v>
      </c>
      <c r="T333" s="181" t="s">
        <v>3413</v>
      </c>
      <c r="U333" s="201"/>
      <c r="V333" s="226">
        <v>560</v>
      </c>
      <c r="X333" s="227">
        <v>0</v>
      </c>
      <c r="AB333" s="228" t="s">
        <v>16249</v>
      </c>
    </row>
    <row r="334" spans="1:28" s="227" customFormat="1" ht="50.4">
      <c r="A334" s="181" t="s">
        <v>13778</v>
      </c>
      <c r="B334" s="182" t="s">
        <v>1101</v>
      </c>
      <c r="C334" s="186" t="s">
        <v>13764</v>
      </c>
      <c r="D334" s="230"/>
      <c r="E334" s="182" t="s">
        <v>1065</v>
      </c>
      <c r="F334" s="182" t="s">
        <v>13778</v>
      </c>
      <c r="G334" s="182" t="s">
        <v>13177</v>
      </c>
      <c r="H334" s="183">
        <v>0</v>
      </c>
      <c r="I334" s="184" t="s">
        <v>13787</v>
      </c>
      <c r="J334" s="184" t="s">
        <v>3412</v>
      </c>
      <c r="K334" s="224"/>
      <c r="L334" s="224"/>
      <c r="M334" s="224"/>
      <c r="N334" s="224"/>
      <c r="O334" s="224"/>
      <c r="P334" s="185"/>
      <c r="Q334" s="225"/>
      <c r="R334" s="182" t="s">
        <v>13764</v>
      </c>
      <c r="S334" s="181" t="s">
        <v>12433</v>
      </c>
      <c r="T334" s="181" t="s">
        <v>3411</v>
      </c>
      <c r="U334" s="201"/>
      <c r="V334" s="226">
        <v>575</v>
      </c>
      <c r="X334" s="227">
        <v>0</v>
      </c>
      <c r="AB334" s="228" t="s">
        <v>16250</v>
      </c>
    </row>
    <row r="335" spans="1:28" s="227" customFormat="1" ht="37.799999999999997">
      <c r="A335" s="181" t="s">
        <v>14969</v>
      </c>
      <c r="B335" s="182" t="s">
        <v>1101</v>
      </c>
      <c r="C335" s="186" t="s">
        <v>14968</v>
      </c>
      <c r="D335" s="230"/>
      <c r="E335" s="182" t="s">
        <v>854</v>
      </c>
      <c r="F335" s="182" t="s">
        <v>14969</v>
      </c>
      <c r="G335" s="182" t="s">
        <v>13177</v>
      </c>
      <c r="H335" s="183">
        <v>0</v>
      </c>
      <c r="I335" s="184" t="s">
        <v>14990</v>
      </c>
      <c r="J335" s="184" t="s">
        <v>9839</v>
      </c>
      <c r="K335" s="224"/>
      <c r="L335" s="224"/>
      <c r="M335" s="224"/>
      <c r="N335" s="224"/>
      <c r="O335" s="224"/>
      <c r="P335" s="185"/>
      <c r="Q335" s="225"/>
      <c r="R335" s="182" t="s">
        <v>14968</v>
      </c>
      <c r="S335" s="181" t="s">
        <v>12592</v>
      </c>
      <c r="T335" s="181" t="s">
        <v>9838</v>
      </c>
      <c r="U335" s="201"/>
      <c r="V335" s="226">
        <v>564</v>
      </c>
      <c r="X335" s="227">
        <v>0</v>
      </c>
      <c r="AB335" s="228" t="s">
        <v>16251</v>
      </c>
    </row>
    <row r="336" spans="1:28" s="227" customFormat="1" ht="75.599999999999994">
      <c r="A336" s="181" t="s">
        <v>14972</v>
      </c>
      <c r="B336" s="182" t="s">
        <v>1101</v>
      </c>
      <c r="C336" s="186" t="s">
        <v>15357</v>
      </c>
      <c r="D336" s="230"/>
      <c r="E336" s="182" t="s">
        <v>1069</v>
      </c>
      <c r="F336" s="182" t="s">
        <v>14972</v>
      </c>
      <c r="G336" s="182" t="s">
        <v>13177</v>
      </c>
      <c r="H336" s="183">
        <v>0</v>
      </c>
      <c r="I336" s="184" t="s">
        <v>13743</v>
      </c>
      <c r="J336" s="184" t="s">
        <v>13530</v>
      </c>
      <c r="K336" s="224"/>
      <c r="L336" s="224"/>
      <c r="M336" s="224"/>
      <c r="N336" s="224"/>
      <c r="O336" s="224"/>
      <c r="P336" s="185"/>
      <c r="Q336" s="225"/>
      <c r="R336" s="182" t="s">
        <v>15357</v>
      </c>
      <c r="S336" s="181" t="s">
        <v>12450</v>
      </c>
      <c r="T336" s="181" t="s">
        <v>13430</v>
      </c>
      <c r="U336" s="201"/>
      <c r="V336" s="226">
        <v>579</v>
      </c>
      <c r="X336" s="227">
        <v>0</v>
      </c>
      <c r="AB336" s="228" t="s">
        <v>16252</v>
      </c>
    </row>
    <row r="337" spans="1:28" s="227" customFormat="1" ht="50.4">
      <c r="A337" s="181" t="s">
        <v>14977</v>
      </c>
      <c r="B337" s="182" t="s">
        <v>1101</v>
      </c>
      <c r="C337" s="186" t="s">
        <v>14976</v>
      </c>
      <c r="D337" s="230"/>
      <c r="E337" s="182" t="s">
        <v>854</v>
      </c>
      <c r="F337" s="182" t="s">
        <v>14977</v>
      </c>
      <c r="G337" s="182" t="s">
        <v>13177</v>
      </c>
      <c r="H337" s="183">
        <v>0</v>
      </c>
      <c r="I337" s="184" t="s">
        <v>14991</v>
      </c>
      <c r="J337" s="184" t="s">
        <v>9906</v>
      </c>
      <c r="K337" s="224"/>
      <c r="L337" s="224"/>
      <c r="M337" s="224"/>
      <c r="N337" s="224"/>
      <c r="O337" s="224"/>
      <c r="P337" s="185"/>
      <c r="Q337" s="225"/>
      <c r="R337" s="182" t="s">
        <v>14976</v>
      </c>
      <c r="S337" s="181" t="s">
        <v>12592</v>
      </c>
      <c r="T337" s="181" t="s">
        <v>9904</v>
      </c>
      <c r="U337" s="201"/>
      <c r="V337" s="226">
        <v>625</v>
      </c>
      <c r="X337" s="227">
        <v>0</v>
      </c>
      <c r="AB337" s="228" t="s">
        <v>16253</v>
      </c>
    </row>
    <row r="338" spans="1:28" s="227" customFormat="1" ht="50.4">
      <c r="A338" s="181" t="s">
        <v>14975</v>
      </c>
      <c r="B338" s="182" t="s">
        <v>1101</v>
      </c>
      <c r="C338" s="186" t="s">
        <v>14974</v>
      </c>
      <c r="D338" s="230"/>
      <c r="E338" s="182" t="s">
        <v>854</v>
      </c>
      <c r="F338" s="182" t="s">
        <v>14975</v>
      </c>
      <c r="G338" s="182" t="s">
        <v>13177</v>
      </c>
      <c r="H338" s="183">
        <v>0</v>
      </c>
      <c r="I338" s="184" t="s">
        <v>14991</v>
      </c>
      <c r="J338" s="184" t="s">
        <v>9906</v>
      </c>
      <c r="K338" s="224"/>
      <c r="L338" s="224"/>
      <c r="M338" s="224"/>
      <c r="N338" s="224"/>
      <c r="O338" s="224"/>
      <c r="P338" s="185"/>
      <c r="Q338" s="225"/>
      <c r="R338" s="182" t="s">
        <v>14974</v>
      </c>
      <c r="S338" s="181" t="s">
        <v>12592</v>
      </c>
      <c r="T338" s="181" t="s">
        <v>9904</v>
      </c>
      <c r="U338" s="201"/>
      <c r="V338" s="226">
        <v>624</v>
      </c>
      <c r="X338" s="227">
        <v>0</v>
      </c>
      <c r="AB338" s="228" t="s">
        <v>16254</v>
      </c>
    </row>
    <row r="339" spans="1:28" s="227" customFormat="1" ht="37.799999999999997">
      <c r="A339" s="181" t="s">
        <v>15317</v>
      </c>
      <c r="B339" s="182" t="s">
        <v>1101</v>
      </c>
      <c r="C339" s="186" t="s">
        <v>15316</v>
      </c>
      <c r="D339" s="230"/>
      <c r="E339" s="182" t="s">
        <v>854</v>
      </c>
      <c r="F339" s="182" t="s">
        <v>15317</v>
      </c>
      <c r="G339" s="182" t="s">
        <v>13177</v>
      </c>
      <c r="H339" s="183">
        <v>0</v>
      </c>
      <c r="I339" s="184" t="s">
        <v>15318</v>
      </c>
      <c r="J339" s="184" t="s">
        <v>9926</v>
      </c>
      <c r="K339" s="224"/>
      <c r="L339" s="224"/>
      <c r="M339" s="224"/>
      <c r="N339" s="224"/>
      <c r="O339" s="224"/>
      <c r="P339" s="185"/>
      <c r="Q339" s="225"/>
      <c r="R339" s="182" t="s">
        <v>15316</v>
      </c>
      <c r="S339" s="181" t="s">
        <v>12592</v>
      </c>
      <c r="T339" s="181" t="s">
        <v>9925</v>
      </c>
      <c r="U339" s="201"/>
      <c r="V339" s="226">
        <v>614</v>
      </c>
      <c r="X339" s="227">
        <v>0</v>
      </c>
      <c r="AB339" s="228" t="s">
        <v>16255</v>
      </c>
    </row>
    <row r="340" spans="1:28" s="227" customFormat="1" ht="88.2">
      <c r="A340" s="181" t="s">
        <v>15320</v>
      </c>
      <c r="B340" s="182" t="s">
        <v>1101</v>
      </c>
      <c r="C340" s="186" t="s">
        <v>15319</v>
      </c>
      <c r="D340" s="230"/>
      <c r="E340" s="182" t="s">
        <v>1069</v>
      </c>
      <c r="F340" s="182" t="s">
        <v>15320</v>
      </c>
      <c r="G340" s="182" t="s">
        <v>13177</v>
      </c>
      <c r="H340" s="183">
        <v>0</v>
      </c>
      <c r="I340" s="184" t="s">
        <v>15321</v>
      </c>
      <c r="J340" s="184" t="s">
        <v>13531</v>
      </c>
      <c r="K340" s="224"/>
      <c r="L340" s="224"/>
      <c r="M340" s="224"/>
      <c r="N340" s="224"/>
      <c r="O340" s="224"/>
      <c r="P340" s="185"/>
      <c r="Q340" s="225"/>
      <c r="R340" s="182" t="s">
        <v>15319</v>
      </c>
      <c r="S340" s="181" t="s">
        <v>12450</v>
      </c>
      <c r="T340" s="181" t="s">
        <v>13431</v>
      </c>
      <c r="U340" s="201"/>
      <c r="V340" s="226">
        <v>637</v>
      </c>
      <c r="X340" s="227">
        <v>0</v>
      </c>
      <c r="AB340" s="228" t="s">
        <v>16256</v>
      </c>
    </row>
    <row r="341" spans="1:28" s="227" customFormat="1" ht="50.4">
      <c r="A341" s="181" t="s">
        <v>15314</v>
      </c>
      <c r="B341" s="182" t="s">
        <v>1101</v>
      </c>
      <c r="C341" s="186" t="s">
        <v>15313</v>
      </c>
      <c r="D341" s="230"/>
      <c r="E341" s="182" t="s">
        <v>1080</v>
      </c>
      <c r="F341" s="182" t="s">
        <v>15314</v>
      </c>
      <c r="G341" s="182" t="s">
        <v>13177</v>
      </c>
      <c r="H341" s="183">
        <v>0</v>
      </c>
      <c r="I341" s="184" t="s">
        <v>15315</v>
      </c>
      <c r="J341" s="184" t="s">
        <v>12816</v>
      </c>
      <c r="K341" s="224"/>
      <c r="L341" s="224"/>
      <c r="M341" s="224"/>
      <c r="N341" s="224"/>
      <c r="O341" s="224"/>
      <c r="P341" s="185"/>
      <c r="Q341" s="225"/>
      <c r="R341" s="182" t="s">
        <v>15313</v>
      </c>
      <c r="S341" s="181" t="s">
        <v>12524</v>
      </c>
      <c r="T341" s="181" t="s">
        <v>6961</v>
      </c>
      <c r="U341" s="201"/>
      <c r="V341" s="226">
        <v>591</v>
      </c>
      <c r="X341" s="227">
        <v>0</v>
      </c>
      <c r="AB341" s="228" t="s">
        <v>16257</v>
      </c>
    </row>
    <row r="342" spans="1:28" s="227" customFormat="1" ht="88.2">
      <c r="A342" s="181" t="s">
        <v>15356</v>
      </c>
      <c r="B342" s="182" t="s">
        <v>1101</v>
      </c>
      <c r="C342" s="186" t="s">
        <v>15355</v>
      </c>
      <c r="D342" s="230"/>
      <c r="E342" s="182" t="s">
        <v>1080</v>
      </c>
      <c r="F342" s="182" t="s">
        <v>15356</v>
      </c>
      <c r="G342" s="182" t="s">
        <v>13177</v>
      </c>
      <c r="H342" s="183">
        <v>0</v>
      </c>
      <c r="I342" s="184" t="s">
        <v>15365</v>
      </c>
      <c r="J342" s="184" t="s">
        <v>12819</v>
      </c>
      <c r="K342" s="224"/>
      <c r="L342" s="224"/>
      <c r="M342" s="224"/>
      <c r="N342" s="224"/>
      <c r="O342" s="224"/>
      <c r="P342" s="185"/>
      <c r="Q342" s="225"/>
      <c r="R342" s="182" t="s">
        <v>15355</v>
      </c>
      <c r="S342" s="181" t="s">
        <v>12524</v>
      </c>
      <c r="T342" s="181" t="s">
        <v>6966</v>
      </c>
      <c r="U342" s="201"/>
      <c r="V342" s="226">
        <v>576</v>
      </c>
      <c r="X342" s="227">
        <v>0</v>
      </c>
      <c r="AB342" s="228" t="s">
        <v>16258</v>
      </c>
    </row>
    <row r="343" spans="1:28" s="227" customFormat="1" ht="50.4">
      <c r="A343" s="181" t="s">
        <v>15336</v>
      </c>
      <c r="B343" s="182" t="s">
        <v>1098</v>
      </c>
      <c r="C343" s="186" t="s">
        <v>15335</v>
      </c>
      <c r="D343" s="230"/>
      <c r="E343" s="182" t="s">
        <v>16259</v>
      </c>
      <c r="F343" s="182" t="s">
        <v>15336</v>
      </c>
      <c r="G343" s="182" t="s">
        <v>13177</v>
      </c>
      <c r="H343" s="183"/>
      <c r="I343" s="184" t="s">
        <v>1668</v>
      </c>
      <c r="J343" s="184" t="s">
        <v>2524</v>
      </c>
      <c r="K343" s="224"/>
      <c r="L343" s="224"/>
      <c r="M343" s="224"/>
      <c r="N343" s="224"/>
      <c r="O343" s="224" t="s">
        <v>16260</v>
      </c>
      <c r="P343" s="185"/>
      <c r="Q343" s="225"/>
      <c r="R343" s="182" t="s">
        <v>15335</v>
      </c>
      <c r="S343" s="181"/>
      <c r="T343" s="181"/>
      <c r="U343" s="201"/>
      <c r="V343" s="226">
        <v>239</v>
      </c>
      <c r="X343" s="227">
        <v>0</v>
      </c>
      <c r="AB343" s="228" t="s">
        <v>16261</v>
      </c>
    </row>
    <row r="344" spans="1:28" s="227" customFormat="1" ht="113.4">
      <c r="A344" s="181" t="s">
        <v>15619</v>
      </c>
      <c r="B344" s="182" t="s">
        <v>1100</v>
      </c>
      <c r="C344" s="186" t="s">
        <v>15618</v>
      </c>
      <c r="D344" s="230"/>
      <c r="E344" s="182" t="s">
        <v>16262</v>
      </c>
      <c r="F344" s="182" t="s">
        <v>15619</v>
      </c>
      <c r="G344" s="182" t="s">
        <v>13177</v>
      </c>
      <c r="H344" s="183"/>
      <c r="I344" s="184" t="s">
        <v>1681</v>
      </c>
      <c r="J344" s="184" t="s">
        <v>13536</v>
      </c>
      <c r="K344" s="224"/>
      <c r="L344" s="224"/>
      <c r="M344" s="224"/>
      <c r="N344" s="224"/>
      <c r="O344" s="224" t="s">
        <v>16263</v>
      </c>
      <c r="P344" s="185"/>
      <c r="Q344" s="225"/>
      <c r="R344" s="182" t="s">
        <v>15618</v>
      </c>
      <c r="S344" s="181"/>
      <c r="T344" s="181"/>
      <c r="U344" s="201"/>
      <c r="V344" s="226">
        <v>342</v>
      </c>
      <c r="X344" s="227">
        <v>0</v>
      </c>
      <c r="AB344" s="228" t="s">
        <v>16264</v>
      </c>
    </row>
    <row r="345" spans="1:28" s="227" customFormat="1" ht="37.799999999999997">
      <c r="A345" s="181" t="s">
        <v>15340</v>
      </c>
      <c r="B345" s="182" t="s">
        <v>1100</v>
      </c>
      <c r="C345" s="186" t="s">
        <v>15339</v>
      </c>
      <c r="D345" s="230"/>
      <c r="E345" s="182" t="s">
        <v>16265</v>
      </c>
      <c r="F345" s="182" t="s">
        <v>15340</v>
      </c>
      <c r="G345" s="182" t="s">
        <v>13177</v>
      </c>
      <c r="H345" s="183"/>
      <c r="I345" s="184" t="s">
        <v>15622</v>
      </c>
      <c r="J345" s="184" t="s">
        <v>4812</v>
      </c>
      <c r="K345" s="224"/>
      <c r="L345" s="224"/>
      <c r="M345" s="224"/>
      <c r="N345" s="224"/>
      <c r="O345" s="224" t="s">
        <v>16260</v>
      </c>
      <c r="P345" s="185"/>
      <c r="Q345" s="225"/>
      <c r="R345" s="182" t="s">
        <v>15339</v>
      </c>
      <c r="S345" s="181"/>
      <c r="T345" s="181"/>
      <c r="U345" s="201"/>
      <c r="V345" s="226">
        <v>371</v>
      </c>
      <c r="X345" s="227">
        <v>0</v>
      </c>
      <c r="AB345" s="228" t="s">
        <v>16266</v>
      </c>
    </row>
    <row r="346" spans="1:28" s="227" customFormat="1" ht="113.4">
      <c r="A346" s="181" t="s">
        <v>15635</v>
      </c>
      <c r="B346" s="182" t="s">
        <v>1099</v>
      </c>
      <c r="C346" s="186" t="s">
        <v>15634</v>
      </c>
      <c r="D346" s="230"/>
      <c r="E346" s="182" t="s">
        <v>16267</v>
      </c>
      <c r="F346" s="182" t="s">
        <v>15635</v>
      </c>
      <c r="G346" s="182" t="s">
        <v>13177</v>
      </c>
      <c r="H346" s="183"/>
      <c r="I346" s="184" t="s">
        <v>15645</v>
      </c>
      <c r="J346" s="184" t="s">
        <v>8641</v>
      </c>
      <c r="K346" s="224"/>
      <c r="L346" s="224"/>
      <c r="M346" s="224"/>
      <c r="N346" s="224"/>
      <c r="O346" s="224" t="s">
        <v>16268</v>
      </c>
      <c r="P346" s="185"/>
      <c r="Q346" s="225"/>
      <c r="R346" s="182" t="s">
        <v>15634</v>
      </c>
      <c r="S346" s="181"/>
      <c r="T346" s="181"/>
      <c r="U346" s="201"/>
      <c r="V346" s="226">
        <v>475</v>
      </c>
      <c r="X346" s="227">
        <v>0</v>
      </c>
      <c r="AB346" s="228" t="s">
        <v>16269</v>
      </c>
    </row>
    <row r="347" spans="1:28" s="227" customFormat="1" ht="75.599999999999994">
      <c r="A347" s="181" t="s">
        <v>15637</v>
      </c>
      <c r="B347" s="182" t="s">
        <v>1099</v>
      </c>
      <c r="C347" s="186" t="s">
        <v>15636</v>
      </c>
      <c r="D347" s="230"/>
      <c r="E347" s="182" t="s">
        <v>16270</v>
      </c>
      <c r="F347" s="182" t="s">
        <v>15637</v>
      </c>
      <c r="G347" s="182" t="s">
        <v>13177</v>
      </c>
      <c r="H347" s="183"/>
      <c r="I347" s="184" t="s">
        <v>15646</v>
      </c>
      <c r="J347" s="184" t="s">
        <v>15381</v>
      </c>
      <c r="K347" s="224"/>
      <c r="L347" s="224"/>
      <c r="M347" s="224"/>
      <c r="N347" s="224"/>
      <c r="O347" s="224" t="s">
        <v>16271</v>
      </c>
      <c r="P347" s="185"/>
      <c r="Q347" s="225"/>
      <c r="R347" s="182" t="s">
        <v>15636</v>
      </c>
      <c r="S347" s="181"/>
      <c r="T347" s="181"/>
      <c r="U347" s="201"/>
      <c r="V347" s="226">
        <v>540</v>
      </c>
      <c r="X347" s="227">
        <v>0</v>
      </c>
      <c r="AB347" s="228" t="s">
        <v>16272</v>
      </c>
    </row>
    <row r="348" spans="1:28" s="227" customFormat="1" ht="63">
      <c r="A348" s="181" t="s">
        <v>15650</v>
      </c>
      <c r="B348" s="182" t="s">
        <v>1101</v>
      </c>
      <c r="C348" s="186" t="s">
        <v>15649</v>
      </c>
      <c r="D348" s="230"/>
      <c r="E348" s="182" t="s">
        <v>16273</v>
      </c>
      <c r="F348" s="182" t="s">
        <v>15650</v>
      </c>
      <c r="G348" s="182" t="s">
        <v>13177</v>
      </c>
      <c r="H348" s="183"/>
      <c r="I348" s="184" t="s">
        <v>15660</v>
      </c>
      <c r="J348" s="184" t="s">
        <v>11437</v>
      </c>
      <c r="K348" s="224"/>
      <c r="L348" s="224"/>
      <c r="M348" s="224"/>
      <c r="N348" s="224"/>
      <c r="O348" s="224" t="s">
        <v>16260</v>
      </c>
      <c r="P348" s="185"/>
      <c r="Q348" s="225"/>
      <c r="R348" s="182" t="s">
        <v>15649</v>
      </c>
      <c r="S348" s="181"/>
      <c r="T348" s="181"/>
      <c r="U348" s="201"/>
      <c r="V348" s="226">
        <v>632</v>
      </c>
      <c r="X348" s="227">
        <v>0</v>
      </c>
      <c r="AB348" s="228" t="s">
        <v>16274</v>
      </c>
    </row>
    <row r="349" spans="1:28" s="227" customFormat="1" ht="88.2">
      <c r="A349" s="181" t="s">
        <v>15641</v>
      </c>
      <c r="B349" s="182" t="s">
        <v>1099</v>
      </c>
      <c r="C349" s="186" t="s">
        <v>15640</v>
      </c>
      <c r="D349" s="230"/>
      <c r="E349" s="182" t="s">
        <v>16275</v>
      </c>
      <c r="F349" s="182" t="s">
        <v>15641</v>
      </c>
      <c r="G349" s="182" t="s">
        <v>13177</v>
      </c>
      <c r="H349" s="183"/>
      <c r="I349" s="184"/>
      <c r="J349" s="184"/>
      <c r="K349" s="224"/>
      <c r="L349" s="224"/>
      <c r="M349" s="224"/>
      <c r="N349" s="224"/>
      <c r="O349" s="224" t="s">
        <v>16271</v>
      </c>
      <c r="P349" s="185"/>
      <c r="Q349" s="225"/>
      <c r="R349" s="182"/>
      <c r="S349" s="181"/>
      <c r="T349" s="181"/>
      <c r="U349" s="201"/>
      <c r="V349" s="226"/>
      <c r="X349" s="227">
        <v>0</v>
      </c>
      <c r="AB349" s="228" t="s">
        <v>16276</v>
      </c>
    </row>
    <row r="350" spans="1:28" s="227" customFormat="1" ht="37.799999999999997">
      <c r="A350" s="181" t="s">
        <v>15625</v>
      </c>
      <c r="B350" s="182" t="s">
        <v>1099</v>
      </c>
      <c r="C350" s="186" t="s">
        <v>15624</v>
      </c>
      <c r="D350" s="230"/>
      <c r="E350" s="182" t="s">
        <v>16277</v>
      </c>
      <c r="F350" s="182" t="s">
        <v>15625</v>
      </c>
      <c r="G350" s="182" t="s">
        <v>13177</v>
      </c>
      <c r="H350" s="183"/>
      <c r="I350" s="184" t="s">
        <v>14986</v>
      </c>
      <c r="J350" s="184" t="s">
        <v>12799</v>
      </c>
      <c r="K350" s="224"/>
      <c r="L350" s="224"/>
      <c r="M350" s="224"/>
      <c r="N350" s="224"/>
      <c r="O350" s="224" t="s">
        <v>16278</v>
      </c>
      <c r="P350" s="185"/>
      <c r="Q350" s="225"/>
      <c r="R350" s="182" t="s">
        <v>15624</v>
      </c>
      <c r="S350" s="181"/>
      <c r="T350" s="181"/>
      <c r="U350" s="201"/>
      <c r="V350" s="226">
        <v>525</v>
      </c>
      <c r="X350" s="227">
        <v>0</v>
      </c>
      <c r="AB350" s="228" t="s">
        <v>16279</v>
      </c>
    </row>
    <row r="351" spans="1:28" s="227" customFormat="1" ht="100.8">
      <c r="A351" s="181" t="s">
        <v>15361</v>
      </c>
      <c r="B351" s="182" t="s">
        <v>1101</v>
      </c>
      <c r="C351" s="186" t="s">
        <v>15360</v>
      </c>
      <c r="D351" s="230"/>
      <c r="E351" s="182" t="s">
        <v>16280</v>
      </c>
      <c r="F351" s="182" t="s">
        <v>15361</v>
      </c>
      <c r="G351" s="182" t="s">
        <v>13177</v>
      </c>
      <c r="H351" s="183"/>
      <c r="I351" s="184" t="s">
        <v>15367</v>
      </c>
      <c r="J351" s="184" t="s">
        <v>12085</v>
      </c>
      <c r="K351" s="224"/>
      <c r="L351" s="224"/>
      <c r="M351" s="224"/>
      <c r="N351" s="224"/>
      <c r="O351" s="224" t="s">
        <v>16260</v>
      </c>
      <c r="P351" s="185"/>
      <c r="Q351" s="225"/>
      <c r="R351" s="182" t="s">
        <v>15360</v>
      </c>
      <c r="S351" s="181"/>
      <c r="T351" s="181"/>
      <c r="U351" s="201"/>
      <c r="V351" s="226">
        <v>639</v>
      </c>
      <c r="X351" s="227">
        <v>0</v>
      </c>
      <c r="AB351" s="228" t="s">
        <v>16281</v>
      </c>
    </row>
    <row r="352" spans="1:28" s="227" customFormat="1" ht="63">
      <c r="A352" s="181" t="s">
        <v>15633</v>
      </c>
      <c r="B352" s="182" t="s">
        <v>1099</v>
      </c>
      <c r="C352" s="186" t="s">
        <v>15632</v>
      </c>
      <c r="D352" s="230"/>
      <c r="E352" s="182" t="s">
        <v>16262</v>
      </c>
      <c r="F352" s="182" t="s">
        <v>15633</v>
      </c>
      <c r="G352" s="182" t="s">
        <v>13177</v>
      </c>
      <c r="H352" s="183"/>
      <c r="I352" s="184" t="s">
        <v>15644</v>
      </c>
      <c r="J352" s="184" t="s">
        <v>13529</v>
      </c>
      <c r="K352" s="224"/>
      <c r="L352" s="224"/>
      <c r="M352" s="224"/>
      <c r="N352" s="224"/>
      <c r="O352" s="224" t="s">
        <v>16282</v>
      </c>
      <c r="P352" s="185"/>
      <c r="Q352" s="225"/>
      <c r="R352" s="182" t="s">
        <v>15632</v>
      </c>
      <c r="S352" s="181"/>
      <c r="T352" s="181"/>
      <c r="U352" s="201"/>
      <c r="V352" s="226">
        <v>472</v>
      </c>
      <c r="X352" s="227">
        <v>0</v>
      </c>
      <c r="AB352" s="228" t="s">
        <v>16283</v>
      </c>
    </row>
    <row r="353" spans="1:28" s="227" customFormat="1" ht="75.599999999999994">
      <c r="A353" s="181" t="s">
        <v>15652</v>
      </c>
      <c r="B353" s="182" t="s">
        <v>1101</v>
      </c>
      <c r="C353" s="186" t="s">
        <v>15651</v>
      </c>
      <c r="D353" s="230"/>
      <c r="E353" s="182" t="s">
        <v>16267</v>
      </c>
      <c r="F353" s="182" t="s">
        <v>15652</v>
      </c>
      <c r="G353" s="182" t="s">
        <v>13177</v>
      </c>
      <c r="H353" s="183"/>
      <c r="I353" s="184" t="s">
        <v>15661</v>
      </c>
      <c r="J353" s="184" t="s">
        <v>8643</v>
      </c>
      <c r="K353" s="224"/>
      <c r="L353" s="224"/>
      <c r="M353" s="224"/>
      <c r="N353" s="224"/>
      <c r="O353" s="224" t="s">
        <v>16284</v>
      </c>
      <c r="P353" s="185"/>
      <c r="Q353" s="225"/>
      <c r="R353" s="182" t="s">
        <v>15651</v>
      </c>
      <c r="S353" s="181"/>
      <c r="T353" s="181"/>
      <c r="U353" s="201"/>
      <c r="V353" s="226">
        <v>634</v>
      </c>
      <c r="X353" s="227">
        <v>0</v>
      </c>
      <c r="AB353" s="228" t="s">
        <v>16285</v>
      </c>
    </row>
    <row r="354" spans="1:28" s="227" customFormat="1" ht="63">
      <c r="A354" s="181" t="s">
        <v>15629</v>
      </c>
      <c r="B354" s="182" t="s">
        <v>1099</v>
      </c>
      <c r="C354" s="186" t="s">
        <v>15628</v>
      </c>
      <c r="D354" s="230"/>
      <c r="E354" s="182" t="s">
        <v>16262</v>
      </c>
      <c r="F354" s="182" t="s">
        <v>15629</v>
      </c>
      <c r="G354" s="182" t="s">
        <v>13177</v>
      </c>
      <c r="H354" s="183"/>
      <c r="I354" s="184" t="s">
        <v>1732</v>
      </c>
      <c r="J354" s="184" t="s">
        <v>13531</v>
      </c>
      <c r="K354" s="224"/>
      <c r="L354" s="224"/>
      <c r="M354" s="224"/>
      <c r="N354" s="224"/>
      <c r="O354" s="224" t="s">
        <v>16262</v>
      </c>
      <c r="P354" s="185"/>
      <c r="Q354" s="225"/>
      <c r="R354" s="182" t="s">
        <v>15628</v>
      </c>
      <c r="S354" s="181"/>
      <c r="T354" s="181"/>
      <c r="U354" s="201"/>
      <c r="V354" s="226">
        <v>458</v>
      </c>
      <c r="X354" s="227">
        <v>0</v>
      </c>
      <c r="AB354" s="228" t="s">
        <v>16286</v>
      </c>
    </row>
    <row r="355" spans="1:28" s="227" customFormat="1" ht="113.4">
      <c r="A355" s="181" t="s">
        <v>15658</v>
      </c>
      <c r="B355" s="182" t="s">
        <v>1101</v>
      </c>
      <c r="C355" s="186" t="s">
        <v>15657</v>
      </c>
      <c r="D355" s="230"/>
      <c r="E355" s="182" t="s">
        <v>16262</v>
      </c>
      <c r="F355" s="182" t="s">
        <v>15658</v>
      </c>
      <c r="G355" s="182" t="s">
        <v>13177</v>
      </c>
      <c r="H355" s="183"/>
      <c r="I355" s="184" t="s">
        <v>13743</v>
      </c>
      <c r="J355" s="184" t="s">
        <v>13530</v>
      </c>
      <c r="K355" s="224"/>
      <c r="L355" s="224"/>
      <c r="M355" s="224"/>
      <c r="N355" s="224"/>
      <c r="O355" s="224" t="s">
        <v>16271</v>
      </c>
      <c r="P355" s="185"/>
      <c r="Q355" s="225"/>
      <c r="R355" s="182" t="s">
        <v>15657</v>
      </c>
      <c r="S355" s="181"/>
      <c r="T355" s="181"/>
      <c r="U355" s="201"/>
      <c r="V355" s="226">
        <v>649</v>
      </c>
      <c r="X355" s="227">
        <v>0</v>
      </c>
      <c r="AB355" s="228" t="s">
        <v>16287</v>
      </c>
    </row>
    <row r="356" spans="1:28" s="227" customFormat="1" ht="63">
      <c r="A356" s="181" t="s">
        <v>725</v>
      </c>
      <c r="B356" s="182" t="s">
        <v>1098</v>
      </c>
      <c r="C356" s="186" t="s">
        <v>2097</v>
      </c>
      <c r="D356" s="230"/>
      <c r="E356" s="182" t="s">
        <v>16262</v>
      </c>
      <c r="F356" s="182" t="s">
        <v>725</v>
      </c>
      <c r="G356" s="182" t="s">
        <v>13177</v>
      </c>
      <c r="H356" s="183"/>
      <c r="I356" s="184" t="s">
        <v>1534</v>
      </c>
      <c r="J356" s="184" t="s">
        <v>13540</v>
      </c>
      <c r="K356" s="224"/>
      <c r="L356" s="224"/>
      <c r="M356" s="224"/>
      <c r="N356" s="224"/>
      <c r="O356" s="224" t="s">
        <v>16288</v>
      </c>
      <c r="P356" s="185"/>
      <c r="Q356" s="225"/>
      <c r="R356" s="182" t="s">
        <v>2097</v>
      </c>
      <c r="S356" s="181"/>
      <c r="T356" s="181"/>
      <c r="U356" s="201"/>
      <c r="V356" s="226">
        <v>318</v>
      </c>
      <c r="X356" s="227">
        <v>0</v>
      </c>
      <c r="AB356" s="228" t="s">
        <v>16289</v>
      </c>
    </row>
    <row r="357" spans="1:28" s="227" customFormat="1" ht="50.4">
      <c r="A357" s="181" t="s">
        <v>15333</v>
      </c>
      <c r="B357" s="182" t="s">
        <v>1098</v>
      </c>
      <c r="C357" s="186" t="s">
        <v>15332</v>
      </c>
      <c r="D357" s="230"/>
      <c r="E357" s="182" t="s">
        <v>16290</v>
      </c>
      <c r="F357" s="182" t="s">
        <v>15333</v>
      </c>
      <c r="G357" s="182" t="s">
        <v>13177</v>
      </c>
      <c r="H357" s="183"/>
      <c r="I357" s="184" t="s">
        <v>15368</v>
      </c>
      <c r="J357" s="184" t="s">
        <v>1687</v>
      </c>
      <c r="K357" s="224"/>
      <c r="L357" s="224"/>
      <c r="M357" s="224"/>
      <c r="N357" s="224"/>
      <c r="O357" s="224" t="s">
        <v>16260</v>
      </c>
      <c r="P357" s="185"/>
      <c r="Q357" s="225"/>
      <c r="R357" s="182" t="s">
        <v>15332</v>
      </c>
      <c r="S357" s="181"/>
      <c r="T357" s="181"/>
      <c r="U357" s="201"/>
      <c r="V357" s="226">
        <v>61</v>
      </c>
      <c r="X357" s="227">
        <v>0</v>
      </c>
      <c r="AB357" s="228" t="s">
        <v>16291</v>
      </c>
    </row>
    <row r="358" spans="1:28" s="227" customFormat="1" ht="50.4">
      <c r="A358" s="181" t="s">
        <v>648</v>
      </c>
      <c r="B358" s="182" t="s">
        <v>1098</v>
      </c>
      <c r="C358" s="186" t="s">
        <v>2445</v>
      </c>
      <c r="D358" s="230"/>
      <c r="E358" s="182" t="s">
        <v>16292</v>
      </c>
      <c r="F358" s="182" t="s">
        <v>648</v>
      </c>
      <c r="G358" s="182" t="s">
        <v>13177</v>
      </c>
      <c r="H358" s="183"/>
      <c r="I358" s="184" t="s">
        <v>1532</v>
      </c>
      <c r="J358" s="184" t="s">
        <v>1533</v>
      </c>
      <c r="K358" s="224"/>
      <c r="L358" s="224"/>
      <c r="M358" s="224"/>
      <c r="N358" s="224"/>
      <c r="O358" s="224" t="s">
        <v>16293</v>
      </c>
      <c r="P358" s="185"/>
      <c r="Q358" s="225"/>
      <c r="R358" s="182" t="s">
        <v>2445</v>
      </c>
      <c r="S358" s="181"/>
      <c r="T358" s="181"/>
      <c r="U358" s="201"/>
      <c r="V358" s="226">
        <v>49</v>
      </c>
      <c r="X358" s="227">
        <v>0</v>
      </c>
      <c r="AB358" s="228" t="s">
        <v>16294</v>
      </c>
    </row>
    <row r="359" spans="1:28" s="227" customFormat="1" ht="63">
      <c r="A359" s="181" t="s">
        <v>15612</v>
      </c>
      <c r="B359" s="182" t="s">
        <v>1098</v>
      </c>
      <c r="C359" s="186" t="s">
        <v>15611</v>
      </c>
      <c r="D359" s="230"/>
      <c r="E359" s="182" t="s">
        <v>16295</v>
      </c>
      <c r="F359" s="182" t="s">
        <v>15612</v>
      </c>
      <c r="G359" s="182" t="s">
        <v>13177</v>
      </c>
      <c r="H359" s="183"/>
      <c r="I359" s="184" t="s">
        <v>15613</v>
      </c>
      <c r="J359" s="184" t="s">
        <v>1507</v>
      </c>
      <c r="K359" s="224"/>
      <c r="L359" s="224"/>
      <c r="M359" s="224"/>
      <c r="N359" s="224"/>
      <c r="O359" s="224" t="s">
        <v>16271</v>
      </c>
      <c r="P359" s="185"/>
      <c r="Q359" s="225"/>
      <c r="R359" s="182" t="s">
        <v>15611</v>
      </c>
      <c r="S359" s="181"/>
      <c r="T359" s="181"/>
      <c r="U359" s="201"/>
      <c r="V359" s="226">
        <v>205</v>
      </c>
      <c r="X359" s="227">
        <v>0</v>
      </c>
      <c r="AB359" s="228" t="s">
        <v>16296</v>
      </c>
    </row>
    <row r="360" spans="1:28" s="227" customFormat="1" ht="176.4">
      <c r="A360" s="181" t="s">
        <v>15639</v>
      </c>
      <c r="B360" s="182" t="s">
        <v>1099</v>
      </c>
      <c r="C360" s="186" t="s">
        <v>15638</v>
      </c>
      <c r="D360" s="230"/>
      <c r="E360" s="182" t="s">
        <v>16297</v>
      </c>
      <c r="F360" s="182" t="s">
        <v>15639</v>
      </c>
      <c r="G360" s="182" t="s">
        <v>13177</v>
      </c>
      <c r="H360" s="183"/>
      <c r="I360" s="184" t="s">
        <v>1593</v>
      </c>
      <c r="J360" s="184" t="s">
        <v>6659</v>
      </c>
      <c r="K360" s="224"/>
      <c r="L360" s="224"/>
      <c r="M360" s="224"/>
      <c r="N360" s="224"/>
      <c r="O360" s="224" t="s">
        <v>16282</v>
      </c>
      <c r="P360" s="185"/>
      <c r="Q360" s="225"/>
      <c r="R360" s="182" t="s">
        <v>15638</v>
      </c>
      <c r="S360" s="181"/>
      <c r="T360" s="181"/>
      <c r="U360" s="201"/>
      <c r="V360" s="226">
        <v>544</v>
      </c>
      <c r="X360" s="227">
        <v>0</v>
      </c>
      <c r="AB360" s="228" t="s">
        <v>16298</v>
      </c>
    </row>
    <row r="361" spans="1:28" s="227" customFormat="1" ht="50.4">
      <c r="A361" s="181" t="s">
        <v>15596</v>
      </c>
      <c r="B361" s="182" t="s">
        <v>1098</v>
      </c>
      <c r="C361" s="186" t="s">
        <v>15595</v>
      </c>
      <c r="D361" s="230"/>
      <c r="E361" s="182" t="s">
        <v>16270</v>
      </c>
      <c r="F361" s="182" t="s">
        <v>15596</v>
      </c>
      <c r="G361" s="182" t="s">
        <v>13177</v>
      </c>
      <c r="H361" s="183"/>
      <c r="I361" s="184" t="s">
        <v>16299</v>
      </c>
      <c r="J361" s="184" t="s">
        <v>15390</v>
      </c>
      <c r="K361" s="224"/>
      <c r="L361" s="224"/>
      <c r="M361" s="224"/>
      <c r="N361" s="224"/>
      <c r="O361" s="224" t="s">
        <v>16271</v>
      </c>
      <c r="P361" s="185"/>
      <c r="Q361" s="225"/>
      <c r="R361" s="182" t="s">
        <v>15595</v>
      </c>
      <c r="S361" s="181"/>
      <c r="T361" s="181"/>
      <c r="U361" s="201"/>
      <c r="V361" s="226">
        <v>35</v>
      </c>
      <c r="X361" s="227">
        <v>0</v>
      </c>
      <c r="AB361" s="228" t="s">
        <v>16300</v>
      </c>
    </row>
    <row r="362" spans="1:28" s="227" customFormat="1" ht="163.80000000000001">
      <c r="A362" s="181" t="s">
        <v>15615</v>
      </c>
      <c r="B362" s="182" t="s">
        <v>1098</v>
      </c>
      <c r="C362" s="186" t="s">
        <v>15614</v>
      </c>
      <c r="D362" s="230"/>
      <c r="E362" s="182" t="s">
        <v>16262</v>
      </c>
      <c r="F362" s="182" t="s">
        <v>15615</v>
      </c>
      <c r="G362" s="182" t="s">
        <v>13177</v>
      </c>
      <c r="H362" s="183"/>
      <c r="I362" s="184" t="s">
        <v>14983</v>
      </c>
      <c r="J362" s="184" t="s">
        <v>13536</v>
      </c>
      <c r="K362" s="224"/>
      <c r="L362" s="224"/>
      <c r="M362" s="224"/>
      <c r="N362" s="224"/>
      <c r="O362" s="224" t="s">
        <v>16271</v>
      </c>
      <c r="P362" s="185"/>
      <c r="Q362" s="225"/>
      <c r="R362" s="182" t="s">
        <v>15614</v>
      </c>
      <c r="S362" s="181"/>
      <c r="T362" s="181"/>
      <c r="U362" s="201"/>
      <c r="V362" s="226">
        <v>259</v>
      </c>
      <c r="X362" s="227">
        <v>0</v>
      </c>
      <c r="AB362" s="228" t="s">
        <v>16301</v>
      </c>
    </row>
    <row r="363" spans="1:28" s="227" customFormat="1" ht="100.8">
      <c r="A363" s="181" t="s">
        <v>15364</v>
      </c>
      <c r="B363" s="182" t="s">
        <v>1101</v>
      </c>
      <c r="C363" s="186" t="s">
        <v>15363</v>
      </c>
      <c r="D363" s="230"/>
      <c r="E363" s="182" t="s">
        <v>16280</v>
      </c>
      <c r="F363" s="182" t="s">
        <v>15364</v>
      </c>
      <c r="G363" s="182" t="s">
        <v>13177</v>
      </c>
      <c r="H363" s="183"/>
      <c r="I363" s="184" t="s">
        <v>15366</v>
      </c>
      <c r="J363" s="184" t="s">
        <v>12081</v>
      </c>
      <c r="K363" s="224"/>
      <c r="L363" s="224"/>
      <c r="M363" s="224"/>
      <c r="N363" s="224"/>
      <c r="O363" s="224" t="s">
        <v>16260</v>
      </c>
      <c r="P363" s="185"/>
      <c r="Q363" s="225"/>
      <c r="R363" s="182" t="s">
        <v>15363</v>
      </c>
      <c r="S363" s="181"/>
      <c r="T363" s="181"/>
      <c r="U363" s="201"/>
      <c r="V363" s="226">
        <v>651</v>
      </c>
      <c r="X363" s="227">
        <v>0</v>
      </c>
      <c r="AB363" s="228" t="s">
        <v>16302</v>
      </c>
    </row>
    <row r="364" spans="1:28" s="227" customFormat="1" ht="100.8">
      <c r="A364" s="181" t="s">
        <v>15607</v>
      </c>
      <c r="B364" s="182" t="s">
        <v>1098</v>
      </c>
      <c r="C364" s="186" t="s">
        <v>15673</v>
      </c>
      <c r="D364" s="230"/>
      <c r="E364" s="182" t="s">
        <v>16303</v>
      </c>
      <c r="F364" s="182" t="s">
        <v>15607</v>
      </c>
      <c r="G364" s="182" t="s">
        <v>13177</v>
      </c>
      <c r="H364" s="183"/>
      <c r="I364" s="184"/>
      <c r="J364" s="184"/>
      <c r="K364" s="224"/>
      <c r="L364" s="224"/>
      <c r="M364" s="224"/>
      <c r="N364" s="224"/>
      <c r="O364" s="224" t="s">
        <v>16271</v>
      </c>
      <c r="P364" s="185"/>
      <c r="Q364" s="225"/>
      <c r="R364" s="182"/>
      <c r="S364" s="181"/>
      <c r="T364" s="181"/>
      <c r="U364" s="201"/>
      <c r="V364" s="226"/>
      <c r="X364" s="227">
        <v>0</v>
      </c>
      <c r="AB364" s="228" t="s">
        <v>16304</v>
      </c>
    </row>
    <row r="365" spans="1:28" s="227" customFormat="1" ht="75.599999999999994">
      <c r="A365" s="181" t="s">
        <v>15656</v>
      </c>
      <c r="B365" s="182" t="s">
        <v>1101</v>
      </c>
      <c r="C365" s="186" t="s">
        <v>15655</v>
      </c>
      <c r="D365" s="230"/>
      <c r="E365" s="182" t="s">
        <v>16305</v>
      </c>
      <c r="F365" s="182" t="s">
        <v>15656</v>
      </c>
      <c r="G365" s="182" t="s">
        <v>13177</v>
      </c>
      <c r="H365" s="183"/>
      <c r="I365" s="184" t="s">
        <v>15663</v>
      </c>
      <c r="J365" s="184" t="s">
        <v>9175</v>
      </c>
      <c r="K365" s="224"/>
      <c r="L365" s="224"/>
      <c r="M365" s="224"/>
      <c r="N365" s="224"/>
      <c r="O365" s="224" t="s">
        <v>16271</v>
      </c>
      <c r="P365" s="185"/>
      <c r="Q365" s="225"/>
      <c r="R365" s="182" t="s">
        <v>15655</v>
      </c>
      <c r="S365" s="181"/>
      <c r="T365" s="181"/>
      <c r="U365" s="201"/>
      <c r="V365" s="226">
        <v>647</v>
      </c>
      <c r="X365" s="227">
        <v>0</v>
      </c>
      <c r="AB365" s="228" t="s">
        <v>16306</v>
      </c>
    </row>
    <row r="366" spans="1:28" s="227" customFormat="1" ht="75.599999999999994">
      <c r="A366" s="181" t="s">
        <v>15648</v>
      </c>
      <c r="B366" s="182" t="s">
        <v>1101</v>
      </c>
      <c r="C366" s="186" t="s">
        <v>16307</v>
      </c>
      <c r="D366" s="230"/>
      <c r="E366" s="182" t="s">
        <v>16280</v>
      </c>
      <c r="F366" s="182" t="s">
        <v>15648</v>
      </c>
      <c r="G366" s="182" t="s">
        <v>13177</v>
      </c>
      <c r="H366" s="183"/>
      <c r="I366" s="184" t="s">
        <v>15659</v>
      </c>
      <c r="J366" s="184" t="s">
        <v>12033</v>
      </c>
      <c r="K366" s="224"/>
      <c r="L366" s="224"/>
      <c r="M366" s="224"/>
      <c r="N366" s="224"/>
      <c r="O366" s="224" t="s">
        <v>16271</v>
      </c>
      <c r="P366" s="185"/>
      <c r="Q366" s="225"/>
      <c r="R366" s="182" t="s">
        <v>16307</v>
      </c>
      <c r="S366" s="181"/>
      <c r="T366" s="181"/>
      <c r="U366" s="201"/>
      <c r="V366" s="226">
        <v>628</v>
      </c>
      <c r="X366" s="227">
        <v>0</v>
      </c>
      <c r="AB366" s="228" t="s">
        <v>16308</v>
      </c>
    </row>
    <row r="367" spans="1:28" s="227" customFormat="1" ht="37.799999999999997">
      <c r="A367" s="181" t="s">
        <v>15602</v>
      </c>
      <c r="B367" s="182" t="s">
        <v>1098</v>
      </c>
      <c r="C367" s="186" t="s">
        <v>15601</v>
      </c>
      <c r="D367" s="230"/>
      <c r="E367" s="182" t="s">
        <v>16309</v>
      </c>
      <c r="F367" s="182" t="s">
        <v>15602</v>
      </c>
      <c r="G367" s="182" t="s">
        <v>13177</v>
      </c>
      <c r="H367" s="183"/>
      <c r="I367" s="184" t="s">
        <v>15603</v>
      </c>
      <c r="J367" s="184" t="s">
        <v>11491</v>
      </c>
      <c r="K367" s="224"/>
      <c r="L367" s="224"/>
      <c r="M367" s="224"/>
      <c r="N367" s="224"/>
      <c r="O367" s="224" t="s">
        <v>16271</v>
      </c>
      <c r="P367" s="185"/>
      <c r="Q367" s="225"/>
      <c r="R367" s="182" t="s">
        <v>15601</v>
      </c>
      <c r="S367" s="181"/>
      <c r="T367" s="181"/>
      <c r="U367" s="201"/>
      <c r="V367" s="226">
        <v>91</v>
      </c>
      <c r="X367" s="227">
        <v>0</v>
      </c>
      <c r="AB367" s="228" t="s">
        <v>16310</v>
      </c>
    </row>
    <row r="368" spans="1:28" s="227" customFormat="1" ht="63">
      <c r="A368" s="181" t="s">
        <v>15347</v>
      </c>
      <c r="B368" s="182" t="s">
        <v>1099</v>
      </c>
      <c r="C368" s="186" t="s">
        <v>15346</v>
      </c>
      <c r="D368" s="230"/>
      <c r="E368" s="182" t="s">
        <v>16311</v>
      </c>
      <c r="F368" s="182" t="s">
        <v>15347</v>
      </c>
      <c r="G368" s="182" t="s">
        <v>13177</v>
      </c>
      <c r="H368" s="183"/>
      <c r="I368" s="184" t="s">
        <v>15352</v>
      </c>
      <c r="J368" s="184" t="s">
        <v>12746</v>
      </c>
      <c r="K368" s="224"/>
      <c r="L368" s="224"/>
      <c r="M368" s="224"/>
      <c r="N368" s="224"/>
      <c r="O368" s="224" t="s">
        <v>16260</v>
      </c>
      <c r="P368" s="185"/>
      <c r="Q368" s="225"/>
      <c r="R368" s="182" t="s">
        <v>15346</v>
      </c>
      <c r="S368" s="181"/>
      <c r="T368" s="181"/>
      <c r="U368" s="201"/>
      <c r="V368" s="226">
        <v>486</v>
      </c>
      <c r="X368" s="227">
        <v>0</v>
      </c>
      <c r="AB368" s="228" t="s">
        <v>16312</v>
      </c>
    </row>
    <row r="369" spans="1:28" s="227" customFormat="1" ht="88.2">
      <c r="A369" s="181" t="s">
        <v>15627</v>
      </c>
      <c r="B369" s="182" t="s">
        <v>1099</v>
      </c>
      <c r="C369" s="186" t="s">
        <v>15626</v>
      </c>
      <c r="D369" s="230"/>
      <c r="E369" s="182" t="s">
        <v>16313</v>
      </c>
      <c r="F369" s="182" t="s">
        <v>15627</v>
      </c>
      <c r="G369" s="182" t="s">
        <v>13177</v>
      </c>
      <c r="H369" s="183"/>
      <c r="I369" s="184" t="s">
        <v>15642</v>
      </c>
      <c r="J369" s="184" t="s">
        <v>1646</v>
      </c>
      <c r="K369" s="224"/>
      <c r="L369" s="224"/>
      <c r="M369" s="224"/>
      <c r="N369" s="224"/>
      <c r="O369" s="224" t="s">
        <v>16271</v>
      </c>
      <c r="P369" s="185"/>
      <c r="Q369" s="225"/>
      <c r="R369" s="182" t="s">
        <v>15626</v>
      </c>
      <c r="S369" s="181"/>
      <c r="T369" s="181"/>
      <c r="U369" s="201"/>
      <c r="V369" s="226">
        <v>452</v>
      </c>
      <c r="X369" s="227">
        <v>0</v>
      </c>
      <c r="AB369" s="228" t="s">
        <v>16314</v>
      </c>
    </row>
    <row r="370" spans="1:28" s="227" customFormat="1" ht="50.4">
      <c r="A370" s="181" t="s">
        <v>15599</v>
      </c>
      <c r="B370" s="182" t="s">
        <v>1098</v>
      </c>
      <c r="C370" s="186" t="s">
        <v>15598</v>
      </c>
      <c r="D370" s="230"/>
      <c r="E370" s="182" t="s">
        <v>16273</v>
      </c>
      <c r="F370" s="182" t="s">
        <v>15599</v>
      </c>
      <c r="G370" s="182" t="s">
        <v>13177</v>
      </c>
      <c r="H370" s="183"/>
      <c r="I370" s="184" t="s">
        <v>15600</v>
      </c>
      <c r="J370" s="184" t="s">
        <v>11441</v>
      </c>
      <c r="K370" s="224"/>
      <c r="L370" s="224"/>
      <c r="M370" s="224"/>
      <c r="N370" s="224"/>
      <c r="O370" s="224" t="s">
        <v>16271</v>
      </c>
      <c r="P370" s="185"/>
      <c r="Q370" s="225"/>
      <c r="R370" s="182" t="s">
        <v>15598</v>
      </c>
      <c r="S370" s="181"/>
      <c r="T370" s="181"/>
      <c r="U370" s="201"/>
      <c r="V370" s="226">
        <v>78</v>
      </c>
      <c r="X370" s="227">
        <v>0</v>
      </c>
      <c r="AB370" s="228" t="s">
        <v>16315</v>
      </c>
    </row>
    <row r="371" spans="1:28" s="227" customFormat="1" ht="126">
      <c r="A371" s="181" t="s">
        <v>15654</v>
      </c>
      <c r="B371" s="182" t="s">
        <v>1101</v>
      </c>
      <c r="C371" s="186" t="s">
        <v>15653</v>
      </c>
      <c r="D371" s="230"/>
      <c r="E371" s="182" t="s">
        <v>16305</v>
      </c>
      <c r="F371" s="182" t="s">
        <v>15654</v>
      </c>
      <c r="G371" s="182" t="s">
        <v>13177</v>
      </c>
      <c r="H371" s="183"/>
      <c r="I371" s="184" t="s">
        <v>15663</v>
      </c>
      <c r="J371" s="184" t="s">
        <v>9175</v>
      </c>
      <c r="K371" s="224"/>
      <c r="L371" s="224"/>
      <c r="M371" s="224"/>
      <c r="N371" s="224"/>
      <c r="O371" s="224" t="s">
        <v>16271</v>
      </c>
      <c r="P371" s="185"/>
      <c r="Q371" s="225"/>
      <c r="R371" s="182" t="s">
        <v>15653</v>
      </c>
      <c r="S371" s="181"/>
      <c r="T371" s="181"/>
      <c r="U371" s="201"/>
      <c r="V371" s="226">
        <v>646</v>
      </c>
      <c r="X371" s="227">
        <v>0</v>
      </c>
      <c r="AB371" s="228" t="s">
        <v>16316</v>
      </c>
    </row>
    <row r="372" spans="1:28" s="227" customFormat="1" ht="50.4">
      <c r="A372" s="181" t="s">
        <v>15685</v>
      </c>
      <c r="B372" s="182" t="s">
        <v>1100</v>
      </c>
      <c r="C372" s="186" t="s">
        <v>15684</v>
      </c>
      <c r="D372" s="230"/>
      <c r="E372" s="182" t="s">
        <v>16262</v>
      </c>
      <c r="F372" s="182" t="s">
        <v>15685</v>
      </c>
      <c r="G372" s="182" t="s">
        <v>13177</v>
      </c>
      <c r="H372" s="183"/>
      <c r="I372" s="184"/>
      <c r="J372" s="184"/>
      <c r="K372" s="224"/>
      <c r="L372" s="224"/>
      <c r="M372" s="224"/>
      <c r="N372" s="224"/>
      <c r="O372" s="224" t="s">
        <v>16271</v>
      </c>
      <c r="P372" s="185"/>
      <c r="Q372" s="225"/>
      <c r="R372" s="182"/>
      <c r="S372" s="181"/>
      <c r="T372" s="181"/>
      <c r="U372" s="201"/>
      <c r="V372" s="226"/>
      <c r="X372" s="227">
        <v>0</v>
      </c>
      <c r="AB372" s="228" t="s">
        <v>16317</v>
      </c>
    </row>
    <row r="373" spans="1:28" s="227" customFormat="1" ht="163.80000000000001">
      <c r="A373" s="181" t="s">
        <v>15631</v>
      </c>
      <c r="B373" s="182" t="s">
        <v>1099</v>
      </c>
      <c r="C373" s="186" t="s">
        <v>15630</v>
      </c>
      <c r="D373" s="230"/>
      <c r="E373" s="182" t="s">
        <v>16262</v>
      </c>
      <c r="F373" s="182" t="s">
        <v>15631</v>
      </c>
      <c r="G373" s="182" t="s">
        <v>13177</v>
      </c>
      <c r="H373" s="183"/>
      <c r="I373" s="184" t="s">
        <v>15321</v>
      </c>
      <c r="J373" s="184" t="s">
        <v>13531</v>
      </c>
      <c r="K373" s="224"/>
      <c r="L373" s="224"/>
      <c r="M373" s="224"/>
      <c r="N373" s="224"/>
      <c r="O373" s="224" t="s">
        <v>16271</v>
      </c>
      <c r="P373" s="185"/>
      <c r="Q373" s="225"/>
      <c r="R373" s="182" t="s">
        <v>15630</v>
      </c>
      <c r="S373" s="181"/>
      <c r="T373" s="181"/>
      <c r="U373" s="201"/>
      <c r="V373" s="226">
        <v>470</v>
      </c>
      <c r="X373" s="227">
        <v>0</v>
      </c>
      <c r="AB373" s="228" t="s">
        <v>16318</v>
      </c>
    </row>
    <row r="374" spans="1:28" s="227" customFormat="1" ht="37.799999999999997">
      <c r="A374" s="181" t="s">
        <v>649</v>
      </c>
      <c r="B374" s="182" t="s">
        <v>1098</v>
      </c>
      <c r="C374" s="186" t="s">
        <v>50</v>
      </c>
      <c r="D374" s="230"/>
      <c r="E374" s="182" t="s">
        <v>1076</v>
      </c>
      <c r="F374" s="182" t="s">
        <v>649</v>
      </c>
      <c r="G374" s="182" t="s">
        <v>13177</v>
      </c>
      <c r="H374" s="183">
        <v>0</v>
      </c>
      <c r="I374" s="184" t="s">
        <v>1536</v>
      </c>
      <c r="J374" s="184" t="s">
        <v>6417</v>
      </c>
      <c r="K374" s="224"/>
      <c r="L374" s="224"/>
      <c r="M374" s="224"/>
      <c r="N374" s="224"/>
      <c r="O374" s="224"/>
      <c r="P374" s="185"/>
      <c r="Q374" s="225"/>
      <c r="R374" s="182" t="s">
        <v>50</v>
      </c>
      <c r="S374" s="181" t="s">
        <v>12512</v>
      </c>
      <c r="T374" s="181" t="s">
        <v>6416</v>
      </c>
      <c r="U374" s="201"/>
      <c r="V374" s="226">
        <v>57</v>
      </c>
      <c r="X374" s="227">
        <v>0</v>
      </c>
      <c r="AB374" s="228" t="s">
        <v>16319</v>
      </c>
    </row>
    <row r="375" spans="1:28" s="227" customFormat="1" ht="100.8">
      <c r="A375" s="181" t="s">
        <v>2230</v>
      </c>
      <c r="B375" s="182" t="s">
        <v>1099</v>
      </c>
      <c r="C375" s="186" t="s">
        <v>2287</v>
      </c>
      <c r="D375" s="230"/>
      <c r="E375" s="182" t="s">
        <v>1069</v>
      </c>
      <c r="F375" s="182" t="s">
        <v>2230</v>
      </c>
      <c r="G375" s="182" t="s">
        <v>13177</v>
      </c>
      <c r="H375" s="183"/>
      <c r="I375" s="184" t="s">
        <v>1733</v>
      </c>
      <c r="J375" s="184" t="s">
        <v>13535</v>
      </c>
      <c r="K375" s="224"/>
      <c r="L375" s="224"/>
      <c r="M375" s="224"/>
      <c r="N375" s="224"/>
      <c r="O375" s="224"/>
      <c r="P375" s="185"/>
      <c r="Q375" s="225"/>
      <c r="R375" s="182" t="s">
        <v>2287</v>
      </c>
      <c r="S375" s="181"/>
      <c r="T375" s="181"/>
      <c r="U375" s="201"/>
      <c r="V375" s="226">
        <v>400</v>
      </c>
      <c r="X375" s="227">
        <v>0</v>
      </c>
      <c r="AB375" s="228" t="s">
        <v>16320</v>
      </c>
    </row>
    <row r="376" spans="1:28" s="227" customFormat="1" ht="37.799999999999997">
      <c r="A376" s="181" t="s">
        <v>767</v>
      </c>
      <c r="B376" s="182" t="s">
        <v>1101</v>
      </c>
      <c r="C376" s="186" t="s">
        <v>13721</v>
      </c>
      <c r="D376" s="230"/>
      <c r="E376" s="182" t="s">
        <v>1077</v>
      </c>
      <c r="F376" s="182" t="s">
        <v>767</v>
      </c>
      <c r="G376" s="182" t="s">
        <v>13177</v>
      </c>
      <c r="H376" s="183"/>
      <c r="I376" s="184" t="s">
        <v>2087</v>
      </c>
      <c r="J376" s="184" t="s">
        <v>2088</v>
      </c>
      <c r="K376" s="224"/>
      <c r="L376" s="224"/>
      <c r="M376" s="224"/>
      <c r="N376" s="224"/>
      <c r="O376" s="224"/>
      <c r="P376" s="185"/>
      <c r="Q376" s="225"/>
      <c r="R376" s="182" t="s">
        <v>13721</v>
      </c>
      <c r="S376" s="181"/>
      <c r="T376" s="181"/>
      <c r="U376" s="201"/>
      <c r="V376" s="226">
        <v>557</v>
      </c>
      <c r="X376" s="227">
        <v>0</v>
      </c>
      <c r="AB376" s="228" t="s">
        <v>16321</v>
      </c>
    </row>
    <row r="377" spans="1:28" s="227" customFormat="1" ht="50.4">
      <c r="A377" s="181" t="s">
        <v>16322</v>
      </c>
      <c r="B377" s="182" t="s">
        <v>1099</v>
      </c>
      <c r="C377" s="186" t="s">
        <v>16323</v>
      </c>
      <c r="D377" s="230"/>
      <c r="E377" s="182" t="s">
        <v>16277</v>
      </c>
      <c r="F377" s="182" t="s">
        <v>16322</v>
      </c>
      <c r="G377" s="182" t="s">
        <v>13177</v>
      </c>
      <c r="H377" s="183"/>
      <c r="I377" s="184" t="s">
        <v>1726</v>
      </c>
      <c r="J377" s="184" t="s">
        <v>12799</v>
      </c>
      <c r="K377" s="224"/>
      <c r="L377" s="224"/>
      <c r="M377" s="224"/>
      <c r="N377" s="224"/>
      <c r="O377" s="224" t="s">
        <v>16271</v>
      </c>
      <c r="P377" s="185"/>
      <c r="Q377" s="225"/>
      <c r="R377" s="182"/>
      <c r="S377" s="181"/>
      <c r="T377" s="181"/>
      <c r="U377" s="201"/>
      <c r="V377" s="226"/>
      <c r="X377" s="227">
        <v>0</v>
      </c>
      <c r="AB377" s="228" t="s">
        <v>16324</v>
      </c>
    </row>
    <row r="378" spans="1:28" s="227" customFormat="1" ht="20.399999999999999">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ref="S358:S388" ca="1" si="0">IF(B378="","",IF(ISERROR(MATCH($E378,CL,0)),"Unknown",INDIRECT("'C'!$A$"&amp;MATCH($E378,CL,0)+1)))</f>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ref="X358:X388" ca="1" si="1">IF(AND(C378="Smelter not listed",OR(LEN(D378)=0,LEN(E378)=0)),1,0)</f>
        <v>0</v>
      </c>
      <c r="AB378" s="228" t="str">
        <f t="shared" ref="AB358:AB388" si="2">B378&amp;C378</f>
        <v/>
      </c>
    </row>
    <row r="379" spans="1:28" s="227" customFormat="1" ht="20.399999999999999">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1"/>
        <v>0</v>
      </c>
      <c r="AB379" s="228" t="str">
        <f t="shared" si="2"/>
        <v/>
      </c>
    </row>
    <row r="380" spans="1:28" s="227" customFormat="1" ht="20.399999999999999">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1"/>
        <v>0</v>
      </c>
      <c r="AB380" s="228" t="str">
        <f t="shared" si="2"/>
        <v/>
      </c>
    </row>
    <row r="381" spans="1:28" s="227" customFormat="1" ht="20.399999999999999">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1"/>
        <v>0</v>
      </c>
      <c r="AB381" s="228" t="str">
        <f t="shared" si="2"/>
        <v/>
      </c>
    </row>
    <row r="382" spans="1:28" s="227" customFormat="1" ht="20.399999999999999">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1"/>
        <v>0</v>
      </c>
      <c r="AB382" s="228" t="str">
        <f t="shared" si="2"/>
        <v/>
      </c>
    </row>
    <row r="383" spans="1:28" s="227" customFormat="1" ht="20.399999999999999">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1"/>
        <v>0</v>
      </c>
      <c r="AB383" s="228" t="str">
        <f t="shared" si="2"/>
        <v/>
      </c>
    </row>
    <row r="384" spans="1:28" s="227" customFormat="1" ht="20.399999999999999">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1"/>
        <v>0</v>
      </c>
      <c r="AB384" s="228" t="str">
        <f t="shared" si="2"/>
        <v/>
      </c>
    </row>
    <row r="385" spans="1:28" s="227" customFormat="1" ht="20.399999999999999">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1"/>
        <v>0</v>
      </c>
      <c r="AB385" s="228" t="str">
        <f t="shared" si="2"/>
        <v/>
      </c>
    </row>
    <row r="386" spans="1:28" s="227" customFormat="1" ht="20.399999999999999">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1"/>
        <v>0</v>
      </c>
      <c r="AB386" s="228" t="str">
        <f t="shared" si="2"/>
        <v/>
      </c>
    </row>
    <row r="387" spans="1:28" s="227" customFormat="1" ht="20.399999999999999">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1"/>
        <v>0</v>
      </c>
      <c r="AB387" s="228" t="str">
        <f t="shared" si="2"/>
        <v/>
      </c>
    </row>
    <row r="388" spans="1:28" s="227" customFormat="1" ht="20.399999999999999">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1"/>
        <v>0</v>
      </c>
      <c r="AB388" s="228" t="str">
        <f t="shared" si="2"/>
        <v/>
      </c>
    </row>
    <row r="389" spans="1:28" s="227" customFormat="1" ht="20.399999999999999">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4">IF(AND(C389="Smelter not listed",OR(LEN(D389)=0,LEN(E389)=0)),1,0)</f>
        <v>0</v>
      </c>
      <c r="AB389" s="228" t="str">
        <f t="shared" ref="AB389" si="5">B389&amp;C389</f>
        <v/>
      </c>
    </row>
    <row r="390" spans="1:28" s="227" customFormat="1" ht="20.399999999999999">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7">IF(AND(C390="Smelter not listed",OR(LEN(D390)=0,LEN(E390)=0)),1,0)</f>
        <v>0</v>
      </c>
      <c r="AB390" s="228" t="str">
        <f t="shared" ref="AB390:AB421" si="8">B390&amp;C390</f>
        <v/>
      </c>
    </row>
    <row r="391" spans="1:28" s="227" customFormat="1" ht="20.399999999999999">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7"/>
        <v>0</v>
      </c>
      <c r="AB391" s="228" t="str">
        <f t="shared" si="8"/>
        <v/>
      </c>
    </row>
    <row r="392" spans="1:28" s="227" customFormat="1" ht="20.399999999999999">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7"/>
        <v>0</v>
      </c>
      <c r="AB392" s="228" t="str">
        <f t="shared" si="8"/>
        <v/>
      </c>
    </row>
    <row r="393" spans="1:28" s="227" customFormat="1" ht="20.399999999999999">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7"/>
        <v>0</v>
      </c>
      <c r="AB393" s="228" t="str">
        <f t="shared" si="8"/>
        <v/>
      </c>
    </row>
    <row r="394" spans="1:28" s="227" customFormat="1" ht="20.399999999999999">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7"/>
        <v>0</v>
      </c>
      <c r="AB394" s="228" t="str">
        <f t="shared" si="8"/>
        <v/>
      </c>
    </row>
    <row r="395" spans="1:28" s="227" customFormat="1" ht="20.399999999999999">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7"/>
        <v>0</v>
      </c>
      <c r="AB395" s="228" t="str">
        <f t="shared" si="8"/>
        <v/>
      </c>
    </row>
    <row r="396" spans="1:28" s="227" customFormat="1" ht="20.399999999999999">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7"/>
        <v>0</v>
      </c>
      <c r="AB396" s="228" t="str">
        <f t="shared" si="8"/>
        <v/>
      </c>
    </row>
    <row r="397" spans="1:28" s="227" customFormat="1" ht="20.399999999999999">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7"/>
        <v>0</v>
      </c>
      <c r="AB397" s="228" t="str">
        <f t="shared" si="8"/>
        <v/>
      </c>
    </row>
    <row r="398" spans="1:28" s="227" customFormat="1" ht="20.399999999999999">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7"/>
        <v>0</v>
      </c>
      <c r="AB398" s="228" t="str">
        <f t="shared" si="8"/>
        <v/>
      </c>
    </row>
    <row r="399" spans="1:28" s="227" customFormat="1" ht="20.399999999999999">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7"/>
        <v>0</v>
      </c>
      <c r="AB399" s="228" t="str">
        <f t="shared" si="8"/>
        <v/>
      </c>
    </row>
    <row r="400" spans="1:28" s="227" customFormat="1" ht="20.399999999999999">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7"/>
        <v>0</v>
      </c>
      <c r="AB400" s="228" t="str">
        <f t="shared" si="8"/>
        <v/>
      </c>
    </row>
    <row r="401" spans="1:28" s="227" customFormat="1" ht="20.399999999999999">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7"/>
        <v>0</v>
      </c>
      <c r="AB401" s="228" t="str">
        <f t="shared" si="8"/>
        <v/>
      </c>
    </row>
    <row r="402" spans="1:28" s="227" customFormat="1" ht="20.399999999999999">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7"/>
        <v>0</v>
      </c>
      <c r="AB402" s="228" t="str">
        <f t="shared" si="8"/>
        <v/>
      </c>
    </row>
    <row r="403" spans="1:28" s="227" customFormat="1" ht="20.399999999999999">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7"/>
        <v>0</v>
      </c>
      <c r="AB403" s="228" t="str">
        <f t="shared" si="8"/>
        <v/>
      </c>
    </row>
    <row r="404" spans="1:28" s="227" customFormat="1" ht="20.399999999999999">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7"/>
        <v>0</v>
      </c>
      <c r="AB404" s="228" t="str">
        <f t="shared" si="8"/>
        <v/>
      </c>
    </row>
    <row r="405" spans="1:28" s="227" customFormat="1" ht="20.399999999999999">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7"/>
        <v>0</v>
      </c>
      <c r="AB405" s="228" t="str">
        <f t="shared" si="8"/>
        <v/>
      </c>
    </row>
    <row r="406" spans="1:28" s="227" customFormat="1" ht="20.399999999999999">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7"/>
        <v>0</v>
      </c>
      <c r="AB406" s="228" t="str">
        <f t="shared" si="8"/>
        <v/>
      </c>
    </row>
    <row r="407" spans="1:28" s="227" customFormat="1" ht="20.399999999999999">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7"/>
        <v>0</v>
      </c>
      <c r="AB407" s="228" t="str">
        <f t="shared" si="8"/>
        <v/>
      </c>
    </row>
    <row r="408" spans="1:28" s="227" customFormat="1" ht="20.399999999999999">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7"/>
        <v>0</v>
      </c>
      <c r="AB408" s="228" t="str">
        <f t="shared" si="8"/>
        <v/>
      </c>
    </row>
    <row r="409" spans="1:28" s="227" customFormat="1" ht="20.399999999999999">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7"/>
        <v>0</v>
      </c>
      <c r="AB409" s="228" t="str">
        <f t="shared" si="8"/>
        <v/>
      </c>
    </row>
    <row r="410" spans="1:28" s="227" customFormat="1" ht="20.399999999999999">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7"/>
        <v>0</v>
      </c>
      <c r="AB410" s="228" t="str">
        <f t="shared" si="8"/>
        <v/>
      </c>
    </row>
    <row r="411" spans="1:28" s="227" customFormat="1" ht="20.399999999999999">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7"/>
        <v>0</v>
      </c>
      <c r="AB411" s="228" t="str">
        <f t="shared" si="8"/>
        <v/>
      </c>
    </row>
    <row r="412" spans="1:28" s="227" customFormat="1" ht="20.399999999999999">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7"/>
        <v>0</v>
      </c>
      <c r="AB412" s="228" t="str">
        <f t="shared" si="8"/>
        <v/>
      </c>
    </row>
    <row r="413" spans="1:28" s="227" customFormat="1" ht="20.399999999999999">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7"/>
        <v>0</v>
      </c>
      <c r="AB413" s="228" t="str">
        <f t="shared" si="8"/>
        <v/>
      </c>
    </row>
    <row r="414" spans="1:28" s="227" customFormat="1" ht="20.399999999999999">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7"/>
        <v>0</v>
      </c>
      <c r="AB414" s="228" t="str">
        <f t="shared" si="8"/>
        <v/>
      </c>
    </row>
    <row r="415" spans="1:28" s="227" customFormat="1" ht="20.399999999999999">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7"/>
        <v>0</v>
      </c>
      <c r="AB415" s="228" t="str">
        <f t="shared" si="8"/>
        <v/>
      </c>
    </row>
    <row r="416" spans="1:28" s="227" customFormat="1" ht="20.399999999999999">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7"/>
        <v>0</v>
      </c>
      <c r="AB416" s="228" t="str">
        <f t="shared" si="8"/>
        <v/>
      </c>
    </row>
    <row r="417" spans="1:28" s="227" customFormat="1" ht="20.399999999999999">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7"/>
        <v>0</v>
      </c>
      <c r="AB417" s="228" t="str">
        <f t="shared" si="8"/>
        <v/>
      </c>
    </row>
    <row r="418" spans="1:28" s="227" customFormat="1" ht="20.399999999999999">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7"/>
        <v>0</v>
      </c>
      <c r="AB418" s="228" t="str">
        <f t="shared" si="8"/>
        <v/>
      </c>
    </row>
    <row r="419" spans="1:28" s="227" customFormat="1" ht="20.399999999999999">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7"/>
        <v>0</v>
      </c>
      <c r="AB419" s="228" t="str">
        <f t="shared" si="8"/>
        <v/>
      </c>
    </row>
    <row r="420" spans="1:28" s="227" customFormat="1" ht="20.399999999999999">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7"/>
        <v>0</v>
      </c>
      <c r="AB420" s="228" t="str">
        <f t="shared" si="8"/>
        <v/>
      </c>
    </row>
    <row r="421" spans="1:28" s="227" customFormat="1" ht="20.399999999999999">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7"/>
        <v>0</v>
      </c>
      <c r="AB421" s="228" t="str">
        <f t="shared" si="8"/>
        <v/>
      </c>
    </row>
    <row r="422" spans="1:28" s="227" customFormat="1" ht="20.399999999999999">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10">IF(AND(C422="Smelter not listed",OR(LEN(D422)=0,LEN(E422)=0)),1,0)</f>
        <v>0</v>
      </c>
      <c r="AB422" s="228" t="str">
        <f t="shared" ref="AB422:AB452" si="11">B422&amp;C422</f>
        <v/>
      </c>
    </row>
    <row r="423" spans="1:28" s="227" customFormat="1" ht="20.399999999999999">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10"/>
        <v>0</v>
      </c>
      <c r="AB423" s="228" t="str">
        <f t="shared" si="11"/>
        <v/>
      </c>
    </row>
    <row r="424" spans="1:28" s="227" customFormat="1" ht="20.399999999999999">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10"/>
        <v>0</v>
      </c>
      <c r="AB424" s="228" t="str">
        <f t="shared" si="11"/>
        <v/>
      </c>
    </row>
    <row r="425" spans="1:28" s="227" customFormat="1" ht="20.399999999999999">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10"/>
        <v>0</v>
      </c>
      <c r="AB425" s="228" t="str">
        <f t="shared" si="11"/>
        <v/>
      </c>
    </row>
    <row r="426" spans="1:28" s="227" customFormat="1" ht="20.399999999999999">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10"/>
        <v>0</v>
      </c>
      <c r="AB426" s="228" t="str">
        <f t="shared" si="11"/>
        <v/>
      </c>
    </row>
    <row r="427" spans="1:28" s="227" customFormat="1" ht="20.399999999999999">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10"/>
        <v>0</v>
      </c>
      <c r="AB427" s="228" t="str">
        <f t="shared" si="11"/>
        <v/>
      </c>
    </row>
    <row r="428" spans="1:28" s="227" customFormat="1" ht="20.399999999999999">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10"/>
        <v>0</v>
      </c>
      <c r="AB428" s="228" t="str">
        <f t="shared" si="11"/>
        <v/>
      </c>
    </row>
    <row r="429" spans="1:28" s="227" customFormat="1" ht="20.399999999999999">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10"/>
        <v>0</v>
      </c>
      <c r="AB429" s="228" t="str">
        <f t="shared" si="11"/>
        <v/>
      </c>
    </row>
    <row r="430" spans="1:28" s="227" customFormat="1" ht="20.399999999999999">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10"/>
        <v>0</v>
      </c>
      <c r="AB430" s="228" t="str">
        <f t="shared" si="11"/>
        <v/>
      </c>
    </row>
    <row r="431" spans="1:28" s="227" customFormat="1" ht="20.399999999999999">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10"/>
        <v>0</v>
      </c>
      <c r="AB431" s="228" t="str">
        <f t="shared" si="11"/>
        <v/>
      </c>
    </row>
    <row r="432" spans="1:28" s="227" customFormat="1" ht="20.399999999999999">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10"/>
        <v>0</v>
      </c>
      <c r="AB432" s="228" t="str">
        <f t="shared" si="11"/>
        <v/>
      </c>
    </row>
    <row r="433" spans="1:28" s="227" customFormat="1" ht="20.399999999999999">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10"/>
        <v>0</v>
      </c>
      <c r="AB433" s="228" t="str">
        <f t="shared" si="11"/>
        <v/>
      </c>
    </row>
    <row r="434" spans="1:28" s="227" customFormat="1" ht="20.399999999999999">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10"/>
        <v>0</v>
      </c>
      <c r="AB434" s="228" t="str">
        <f t="shared" si="11"/>
        <v/>
      </c>
    </row>
    <row r="435" spans="1:28" s="227" customFormat="1" ht="20.399999999999999">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10"/>
        <v>0</v>
      </c>
      <c r="AB435" s="228" t="str">
        <f t="shared" si="11"/>
        <v/>
      </c>
    </row>
    <row r="436" spans="1:28" s="227" customFormat="1" ht="20.399999999999999">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10"/>
        <v>0</v>
      </c>
      <c r="AB436" s="228" t="str">
        <f t="shared" si="11"/>
        <v/>
      </c>
    </row>
    <row r="437" spans="1:28" s="227" customFormat="1" ht="20.399999999999999">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10"/>
        <v>0</v>
      </c>
      <c r="AB437" s="228" t="str">
        <f t="shared" si="11"/>
        <v/>
      </c>
    </row>
    <row r="438" spans="1:28" s="227" customFormat="1" ht="20.399999999999999">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10"/>
        <v>0</v>
      </c>
      <c r="AB438" s="228" t="str">
        <f t="shared" si="11"/>
        <v/>
      </c>
    </row>
    <row r="439" spans="1:28" s="227" customFormat="1" ht="20.399999999999999">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10"/>
        <v>0</v>
      </c>
      <c r="AB439" s="228" t="str">
        <f t="shared" si="11"/>
        <v/>
      </c>
    </row>
    <row r="440" spans="1:28" s="227" customFormat="1" ht="20.399999999999999">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10"/>
        <v>0</v>
      </c>
      <c r="AB440" s="228" t="str">
        <f t="shared" si="11"/>
        <v/>
      </c>
    </row>
    <row r="441" spans="1:28" s="227" customFormat="1" ht="20.399999999999999">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10"/>
        <v>0</v>
      </c>
      <c r="AB441" s="228" t="str">
        <f t="shared" si="11"/>
        <v/>
      </c>
    </row>
    <row r="442" spans="1:28" s="227" customFormat="1" ht="20.399999999999999">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10"/>
        <v>0</v>
      </c>
      <c r="AB442" s="228" t="str">
        <f t="shared" si="11"/>
        <v/>
      </c>
    </row>
    <row r="443" spans="1:28" s="227" customFormat="1" ht="20.399999999999999">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10"/>
        <v>0</v>
      </c>
      <c r="AB443" s="228" t="str">
        <f t="shared" si="11"/>
        <v/>
      </c>
    </row>
    <row r="444" spans="1:28" s="227" customFormat="1" ht="20.399999999999999">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10"/>
        <v>0</v>
      </c>
      <c r="AB444" s="228" t="str">
        <f t="shared" si="11"/>
        <v/>
      </c>
    </row>
    <row r="445" spans="1:28" s="227" customFormat="1" ht="20.399999999999999">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10"/>
        <v>0</v>
      </c>
      <c r="AB445" s="228" t="str">
        <f t="shared" si="11"/>
        <v/>
      </c>
    </row>
    <row r="446" spans="1:28" s="227" customFormat="1" ht="20.399999999999999">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10"/>
        <v>0</v>
      </c>
      <c r="AB446" s="228" t="str">
        <f t="shared" si="11"/>
        <v/>
      </c>
    </row>
    <row r="447" spans="1:28" s="227" customFormat="1" ht="20.399999999999999">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10"/>
        <v>0</v>
      </c>
      <c r="AB447" s="228" t="str">
        <f t="shared" si="11"/>
        <v/>
      </c>
    </row>
    <row r="448" spans="1:28" s="227" customFormat="1" ht="20.399999999999999">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10"/>
        <v>0</v>
      </c>
      <c r="AB448" s="228" t="str">
        <f t="shared" si="11"/>
        <v/>
      </c>
    </row>
    <row r="449" spans="1:28" s="227" customFormat="1" ht="20.399999999999999">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10"/>
        <v>0</v>
      </c>
      <c r="AB449" s="228" t="str">
        <f t="shared" si="11"/>
        <v/>
      </c>
    </row>
    <row r="450" spans="1:28" s="227" customFormat="1" ht="20.399999999999999">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10"/>
        <v>0</v>
      </c>
      <c r="AB450" s="228" t="str">
        <f t="shared" si="11"/>
        <v/>
      </c>
    </row>
    <row r="451" spans="1:28" s="227" customFormat="1" ht="20.399999999999999">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10"/>
        <v>0</v>
      </c>
      <c r="AB451" s="228" t="str">
        <f t="shared" si="11"/>
        <v/>
      </c>
    </row>
    <row r="452" spans="1:28" s="227" customFormat="1" ht="20.399999999999999">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10"/>
        <v>0</v>
      </c>
      <c r="AB452" s="228" t="str">
        <f t="shared" si="11"/>
        <v/>
      </c>
    </row>
    <row r="453" spans="1:28" s="227" customFormat="1" ht="20.399999999999999">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1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13">IF(AND(C453="Smelter not listed",OR(LEN(D453)=0,LEN(E453)=0)),1,0)</f>
        <v>0</v>
      </c>
      <c r="AB453" s="228" t="str">
        <f t="shared" ref="AB453" si="14">B453&amp;C453</f>
        <v/>
      </c>
    </row>
    <row r="454" spans="1:28" s="227" customFormat="1" ht="20.399999999999999">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1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16">IF(AND(C454="Smelter not listed",OR(LEN(D454)=0,LEN(E454)=0)),1,0)</f>
        <v>0</v>
      </c>
      <c r="AB454" s="228" t="str">
        <f t="shared" ref="AB454:AB485" si="17">B454&amp;C454</f>
        <v/>
      </c>
    </row>
    <row r="455" spans="1:28" s="227" customFormat="1" ht="20.399999999999999">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1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16"/>
        <v>0</v>
      </c>
      <c r="AB455" s="228" t="str">
        <f t="shared" si="17"/>
        <v/>
      </c>
    </row>
    <row r="456" spans="1:28" s="227" customFormat="1" ht="20.399999999999999">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1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16"/>
        <v>0</v>
      </c>
      <c r="AB456" s="228" t="str">
        <f t="shared" si="17"/>
        <v/>
      </c>
    </row>
    <row r="457" spans="1:28" s="227" customFormat="1" ht="20.399999999999999">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1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16"/>
        <v>0</v>
      </c>
      <c r="AB457" s="228" t="str">
        <f t="shared" si="17"/>
        <v/>
      </c>
    </row>
    <row r="458" spans="1:28" s="227" customFormat="1" ht="20.399999999999999">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1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16"/>
        <v>0</v>
      </c>
      <c r="AB458" s="228" t="str">
        <f t="shared" si="17"/>
        <v/>
      </c>
    </row>
    <row r="459" spans="1:28" s="227" customFormat="1" ht="20.399999999999999">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1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16"/>
        <v>0</v>
      </c>
      <c r="AB459" s="228" t="str">
        <f t="shared" si="17"/>
        <v/>
      </c>
    </row>
    <row r="460" spans="1:28" s="227" customFormat="1" ht="20.399999999999999">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1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16"/>
        <v>0</v>
      </c>
      <c r="AB460" s="228" t="str">
        <f t="shared" si="17"/>
        <v/>
      </c>
    </row>
    <row r="461" spans="1:28" s="227" customFormat="1" ht="20.399999999999999">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1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16"/>
        <v>0</v>
      </c>
      <c r="AB461" s="228" t="str">
        <f t="shared" si="17"/>
        <v/>
      </c>
    </row>
    <row r="462" spans="1:28" s="227" customFormat="1" ht="20.399999999999999">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1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16"/>
        <v>0</v>
      </c>
      <c r="AB462" s="228" t="str">
        <f t="shared" si="17"/>
        <v/>
      </c>
    </row>
    <row r="463" spans="1:28" s="227" customFormat="1" ht="20.399999999999999">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1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16"/>
        <v>0</v>
      </c>
      <c r="AB463" s="228" t="str">
        <f t="shared" si="17"/>
        <v/>
      </c>
    </row>
    <row r="464" spans="1:28" s="227" customFormat="1" ht="20.399999999999999">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1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16"/>
        <v>0</v>
      </c>
      <c r="AB464" s="228" t="str">
        <f t="shared" si="17"/>
        <v/>
      </c>
    </row>
    <row r="465" spans="1:28" s="227" customFormat="1" ht="20.399999999999999">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1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16"/>
        <v>0</v>
      </c>
      <c r="AB465" s="228" t="str">
        <f t="shared" si="17"/>
        <v/>
      </c>
    </row>
    <row r="466" spans="1:28" s="227" customFormat="1" ht="20.399999999999999">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1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16"/>
        <v>0</v>
      </c>
      <c r="AB466" s="228" t="str">
        <f t="shared" si="17"/>
        <v/>
      </c>
    </row>
    <row r="467" spans="1:28" s="227" customFormat="1" ht="20.399999999999999">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1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16"/>
        <v>0</v>
      </c>
      <c r="AB467" s="228" t="str">
        <f t="shared" si="17"/>
        <v/>
      </c>
    </row>
    <row r="468" spans="1:28" s="227" customFormat="1" ht="20.399999999999999">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1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16"/>
        <v>0</v>
      </c>
      <c r="AB468" s="228" t="str">
        <f t="shared" si="17"/>
        <v/>
      </c>
    </row>
    <row r="469" spans="1:28" s="227" customFormat="1" ht="20.399999999999999">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1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16"/>
        <v>0</v>
      </c>
      <c r="AB469" s="228" t="str">
        <f t="shared" si="17"/>
        <v/>
      </c>
    </row>
    <row r="470" spans="1:28" s="227" customFormat="1" ht="20.399999999999999">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1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16"/>
        <v>0</v>
      </c>
      <c r="AB470" s="228" t="str">
        <f t="shared" si="17"/>
        <v/>
      </c>
    </row>
    <row r="471" spans="1:28" s="227" customFormat="1" ht="20.399999999999999">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1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16"/>
        <v>0</v>
      </c>
      <c r="AB471" s="228" t="str">
        <f t="shared" si="17"/>
        <v/>
      </c>
    </row>
    <row r="472" spans="1:28" s="227" customFormat="1" ht="20.399999999999999">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1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16"/>
        <v>0</v>
      </c>
      <c r="AB472" s="228" t="str">
        <f t="shared" si="17"/>
        <v/>
      </c>
    </row>
    <row r="473" spans="1:28" s="227" customFormat="1" ht="20.399999999999999">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1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16"/>
        <v>0</v>
      </c>
      <c r="AB473" s="228" t="str">
        <f t="shared" si="17"/>
        <v/>
      </c>
    </row>
    <row r="474" spans="1:28" s="227" customFormat="1" ht="20.399999999999999">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1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16"/>
        <v>0</v>
      </c>
      <c r="AB474" s="228" t="str">
        <f t="shared" si="17"/>
        <v/>
      </c>
    </row>
    <row r="475" spans="1:28" s="227" customFormat="1" ht="20.399999999999999">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1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16"/>
        <v>0</v>
      </c>
      <c r="AB475" s="228" t="str">
        <f t="shared" si="17"/>
        <v/>
      </c>
    </row>
    <row r="476" spans="1:28" s="227" customFormat="1" ht="20.399999999999999">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1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16"/>
        <v>0</v>
      </c>
      <c r="AB476" s="228" t="str">
        <f t="shared" si="17"/>
        <v/>
      </c>
    </row>
    <row r="477" spans="1:28" s="227" customFormat="1" ht="20.399999999999999">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1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16"/>
        <v>0</v>
      </c>
      <c r="AB477" s="228" t="str">
        <f t="shared" si="17"/>
        <v/>
      </c>
    </row>
    <row r="478" spans="1:28" s="227" customFormat="1" ht="20.399999999999999">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1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16"/>
        <v>0</v>
      </c>
      <c r="AB478" s="228" t="str">
        <f t="shared" si="17"/>
        <v/>
      </c>
    </row>
    <row r="479" spans="1:28" s="227" customFormat="1" ht="20.399999999999999">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1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16"/>
        <v>0</v>
      </c>
      <c r="AB479" s="228" t="str">
        <f t="shared" si="17"/>
        <v/>
      </c>
    </row>
    <row r="480" spans="1:28" s="227" customFormat="1" ht="20.399999999999999">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1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16"/>
        <v>0</v>
      </c>
      <c r="AB480" s="228" t="str">
        <f t="shared" si="17"/>
        <v/>
      </c>
    </row>
    <row r="481" spans="1:28" s="227" customFormat="1" ht="20.399999999999999">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1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16"/>
        <v>0</v>
      </c>
      <c r="AB481" s="228" t="str">
        <f t="shared" si="17"/>
        <v/>
      </c>
    </row>
    <row r="482" spans="1:28" s="227" customFormat="1" ht="20.399999999999999">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1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16"/>
        <v>0</v>
      </c>
      <c r="AB482" s="228" t="str">
        <f t="shared" si="17"/>
        <v/>
      </c>
    </row>
    <row r="483" spans="1:28" s="227" customFormat="1" ht="20.399999999999999">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1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16"/>
        <v>0</v>
      </c>
      <c r="AB483" s="228" t="str">
        <f t="shared" si="17"/>
        <v/>
      </c>
    </row>
    <row r="484" spans="1:28" s="227" customFormat="1" ht="20.399999999999999">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1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16"/>
        <v>0</v>
      </c>
      <c r="AB484" s="228" t="str">
        <f t="shared" si="17"/>
        <v/>
      </c>
    </row>
    <row r="485" spans="1:28" s="227" customFormat="1" ht="20.399999999999999">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1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16"/>
        <v>0</v>
      </c>
      <c r="AB485" s="228" t="str">
        <f t="shared" si="17"/>
        <v/>
      </c>
    </row>
    <row r="486" spans="1:28" s="227" customFormat="1" ht="20.399999999999999">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1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19">IF(AND(C486="Smelter not listed",OR(LEN(D486)=0,LEN(E486)=0)),1,0)</f>
        <v>0</v>
      </c>
      <c r="AB486" s="228" t="str">
        <f t="shared" ref="AB486:AB516" si="20">B486&amp;C486</f>
        <v/>
      </c>
    </row>
    <row r="487" spans="1:28" s="227" customFormat="1" ht="20.399999999999999">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1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19"/>
        <v>0</v>
      </c>
      <c r="AB487" s="228" t="str">
        <f t="shared" si="20"/>
        <v/>
      </c>
    </row>
    <row r="488" spans="1:28" s="227" customFormat="1" ht="20.399999999999999">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1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19"/>
        <v>0</v>
      </c>
      <c r="AB488" s="228" t="str">
        <f t="shared" si="20"/>
        <v/>
      </c>
    </row>
    <row r="489" spans="1:28" s="227" customFormat="1" ht="20.399999999999999">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1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19"/>
        <v>0</v>
      </c>
      <c r="AB489" s="228" t="str">
        <f t="shared" si="20"/>
        <v/>
      </c>
    </row>
    <row r="490" spans="1:28" s="227" customFormat="1" ht="20.399999999999999">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1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19"/>
        <v>0</v>
      </c>
      <c r="AB490" s="228" t="str">
        <f t="shared" si="20"/>
        <v/>
      </c>
    </row>
    <row r="491" spans="1:28" s="227" customFormat="1" ht="20.399999999999999">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1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19"/>
        <v>0</v>
      </c>
      <c r="AB491" s="228" t="str">
        <f t="shared" si="20"/>
        <v/>
      </c>
    </row>
    <row r="492" spans="1:28" s="227" customFormat="1" ht="20.399999999999999">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1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19"/>
        <v>0</v>
      </c>
      <c r="AB492" s="228" t="str">
        <f t="shared" si="20"/>
        <v/>
      </c>
    </row>
    <row r="493" spans="1:28" s="227" customFormat="1" ht="20.399999999999999">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1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19"/>
        <v>0</v>
      </c>
      <c r="AB493" s="228" t="str">
        <f t="shared" si="20"/>
        <v/>
      </c>
    </row>
    <row r="494" spans="1:28" s="227" customFormat="1" ht="20.399999999999999">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1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19"/>
        <v>0</v>
      </c>
      <c r="AB494" s="228" t="str">
        <f t="shared" si="20"/>
        <v/>
      </c>
    </row>
    <row r="495" spans="1:28" s="227" customFormat="1" ht="20.399999999999999">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1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19"/>
        <v>0</v>
      </c>
      <c r="AB495" s="228" t="str">
        <f t="shared" si="20"/>
        <v/>
      </c>
    </row>
    <row r="496" spans="1:28" s="227" customFormat="1" ht="20.399999999999999">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1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19"/>
        <v>0</v>
      </c>
      <c r="AB496" s="228" t="str">
        <f t="shared" si="20"/>
        <v/>
      </c>
    </row>
    <row r="497" spans="1:28" s="227" customFormat="1" ht="20.399999999999999">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1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19"/>
        <v>0</v>
      </c>
      <c r="AB497" s="228" t="str">
        <f t="shared" si="20"/>
        <v/>
      </c>
    </row>
    <row r="498" spans="1:28" s="227" customFormat="1" ht="20.399999999999999">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1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19"/>
        <v>0</v>
      </c>
      <c r="AB498" s="228" t="str">
        <f t="shared" si="20"/>
        <v/>
      </c>
    </row>
    <row r="499" spans="1:28" s="227" customFormat="1" ht="20.399999999999999">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1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19"/>
        <v>0</v>
      </c>
      <c r="AB499" s="228" t="str">
        <f t="shared" si="20"/>
        <v/>
      </c>
    </row>
    <row r="500" spans="1:28" s="227" customFormat="1" ht="20.399999999999999">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1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19"/>
        <v>0</v>
      </c>
      <c r="AB500" s="228" t="str">
        <f t="shared" si="20"/>
        <v/>
      </c>
    </row>
    <row r="501" spans="1:28" s="227" customFormat="1" ht="20.399999999999999">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1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19"/>
        <v>0</v>
      </c>
      <c r="AB501" s="228" t="str">
        <f t="shared" si="20"/>
        <v/>
      </c>
    </row>
    <row r="502" spans="1:28" s="227" customFormat="1" ht="20.399999999999999">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1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19"/>
        <v>0</v>
      </c>
      <c r="AB502" s="228" t="str">
        <f t="shared" si="20"/>
        <v/>
      </c>
    </row>
    <row r="503" spans="1:28" s="227" customFormat="1" ht="20.399999999999999">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1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19"/>
        <v>0</v>
      </c>
      <c r="AB503" s="228" t="str">
        <f t="shared" si="20"/>
        <v/>
      </c>
    </row>
    <row r="504" spans="1:28" s="227" customFormat="1" ht="20.399999999999999">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1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19"/>
        <v>0</v>
      </c>
      <c r="AB504" s="228" t="str">
        <f t="shared" si="20"/>
        <v/>
      </c>
    </row>
    <row r="505" spans="1:28" s="227" customFormat="1" ht="20.399999999999999">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1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19"/>
        <v>0</v>
      </c>
      <c r="AB505" s="228" t="str">
        <f t="shared" si="20"/>
        <v/>
      </c>
    </row>
    <row r="506" spans="1:28" s="227" customFormat="1" ht="20.399999999999999">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1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19"/>
        <v>0</v>
      </c>
      <c r="AB506" s="228" t="str">
        <f t="shared" si="20"/>
        <v/>
      </c>
    </row>
    <row r="507" spans="1:28" s="227" customFormat="1" ht="20.399999999999999">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1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19"/>
        <v>0</v>
      </c>
      <c r="AB507" s="228" t="str">
        <f t="shared" si="20"/>
        <v/>
      </c>
    </row>
    <row r="508" spans="1:28" s="227" customFormat="1" ht="20.399999999999999">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1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19"/>
        <v>0</v>
      </c>
      <c r="AB508" s="228" t="str">
        <f t="shared" si="20"/>
        <v/>
      </c>
    </row>
    <row r="509" spans="1:28" s="227" customFormat="1" ht="20.399999999999999">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1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19"/>
        <v>0</v>
      </c>
      <c r="AB509" s="228" t="str">
        <f t="shared" si="20"/>
        <v/>
      </c>
    </row>
    <row r="510" spans="1:28" s="227" customFormat="1" ht="20.399999999999999">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1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19"/>
        <v>0</v>
      </c>
      <c r="AB510" s="228" t="str">
        <f t="shared" si="20"/>
        <v/>
      </c>
    </row>
    <row r="511" spans="1:28" s="227" customFormat="1" ht="20.399999999999999">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1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19"/>
        <v>0</v>
      </c>
      <c r="AB511" s="228" t="str">
        <f t="shared" si="20"/>
        <v/>
      </c>
    </row>
    <row r="512" spans="1:28" s="227" customFormat="1" ht="20.399999999999999">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1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19"/>
        <v>0</v>
      </c>
      <c r="AB512" s="228" t="str">
        <f t="shared" si="20"/>
        <v/>
      </c>
    </row>
    <row r="513" spans="1:28" s="227" customFormat="1" ht="20.399999999999999">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1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19"/>
        <v>0</v>
      </c>
      <c r="AB513" s="228" t="str">
        <f t="shared" si="20"/>
        <v/>
      </c>
    </row>
    <row r="514" spans="1:28" s="227" customFormat="1" ht="20.399999999999999">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1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19"/>
        <v>0</v>
      </c>
      <c r="AB514" s="228" t="str">
        <f t="shared" si="20"/>
        <v/>
      </c>
    </row>
    <row r="515" spans="1:28" s="227" customFormat="1" ht="20.399999999999999">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1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19"/>
        <v>0</v>
      </c>
      <c r="AB515" s="228" t="str">
        <f t="shared" si="20"/>
        <v/>
      </c>
    </row>
    <row r="516" spans="1:28" s="227" customFormat="1" ht="20.399999999999999">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1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19"/>
        <v>0</v>
      </c>
      <c r="AB516" s="228" t="str">
        <f t="shared" si="20"/>
        <v/>
      </c>
    </row>
    <row r="517" spans="1:28" s="227" customFormat="1" ht="20.399999999999999">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2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22">IF(AND(C517="Smelter not listed",OR(LEN(D517)=0,LEN(E517)=0)),1,0)</f>
        <v>0</v>
      </c>
      <c r="AB517" s="228" t="str">
        <f t="shared" ref="AB517" si="23">B517&amp;C517</f>
        <v/>
      </c>
    </row>
    <row r="518" spans="1:28" s="227" customFormat="1" ht="20.399999999999999">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2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25">IF(AND(C518="Smelter not listed",OR(LEN(D518)=0,LEN(E518)=0)),1,0)</f>
        <v>0</v>
      </c>
      <c r="AB518" s="228" t="str">
        <f t="shared" ref="AB518:AB549" si="26">B518&amp;C518</f>
        <v/>
      </c>
    </row>
    <row r="519" spans="1:28" s="227" customFormat="1" ht="20.399999999999999">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2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25"/>
        <v>0</v>
      </c>
      <c r="AB519" s="228" t="str">
        <f t="shared" si="26"/>
        <v/>
      </c>
    </row>
    <row r="520" spans="1:28" s="227" customFormat="1" ht="20.399999999999999">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2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25"/>
        <v>0</v>
      </c>
      <c r="AB520" s="228" t="str">
        <f t="shared" si="26"/>
        <v/>
      </c>
    </row>
    <row r="521" spans="1:28" s="227" customFormat="1" ht="20.399999999999999">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2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25"/>
        <v>0</v>
      </c>
      <c r="AB521" s="228" t="str">
        <f t="shared" si="26"/>
        <v/>
      </c>
    </row>
    <row r="522" spans="1:28" s="227" customFormat="1" ht="20.399999999999999">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2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25"/>
        <v>0</v>
      </c>
      <c r="AB522" s="228" t="str">
        <f t="shared" si="26"/>
        <v/>
      </c>
    </row>
    <row r="523" spans="1:28" s="227" customFormat="1" ht="20.399999999999999">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2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25"/>
        <v>0</v>
      </c>
      <c r="AB523" s="228" t="str">
        <f t="shared" si="26"/>
        <v/>
      </c>
    </row>
    <row r="524" spans="1:28" s="227" customFormat="1" ht="20.399999999999999">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2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25"/>
        <v>0</v>
      </c>
      <c r="AB524" s="228" t="str">
        <f t="shared" si="26"/>
        <v/>
      </c>
    </row>
    <row r="525" spans="1:28" s="227" customFormat="1" ht="20.399999999999999">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2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25"/>
        <v>0</v>
      </c>
      <c r="AB525" s="228" t="str">
        <f t="shared" si="26"/>
        <v/>
      </c>
    </row>
    <row r="526" spans="1:28" s="227" customFormat="1" ht="20.399999999999999">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2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25"/>
        <v>0</v>
      </c>
      <c r="AB526" s="228" t="str">
        <f t="shared" si="26"/>
        <v/>
      </c>
    </row>
    <row r="527" spans="1:28" s="227" customFormat="1" ht="20.399999999999999">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2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25"/>
        <v>0</v>
      </c>
      <c r="AB527" s="228" t="str">
        <f t="shared" si="26"/>
        <v/>
      </c>
    </row>
    <row r="528" spans="1:28" s="227" customFormat="1" ht="20.399999999999999">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2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25"/>
        <v>0</v>
      </c>
      <c r="AB528" s="228" t="str">
        <f t="shared" si="26"/>
        <v/>
      </c>
    </row>
    <row r="529" spans="1:28" s="227" customFormat="1" ht="20.399999999999999">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2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25"/>
        <v>0</v>
      </c>
      <c r="AB529" s="228" t="str">
        <f t="shared" si="26"/>
        <v/>
      </c>
    </row>
    <row r="530" spans="1:28" s="227" customFormat="1" ht="20.399999999999999">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2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25"/>
        <v>0</v>
      </c>
      <c r="AB530" s="228" t="str">
        <f t="shared" si="26"/>
        <v/>
      </c>
    </row>
    <row r="531" spans="1:28" s="227" customFormat="1" ht="20.399999999999999">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2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25"/>
        <v>0</v>
      </c>
      <c r="AB531" s="228" t="str">
        <f t="shared" si="26"/>
        <v/>
      </c>
    </row>
    <row r="532" spans="1:28" s="227" customFormat="1" ht="20.399999999999999">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2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25"/>
        <v>0</v>
      </c>
      <c r="AB532" s="228" t="str">
        <f t="shared" si="26"/>
        <v/>
      </c>
    </row>
    <row r="533" spans="1:28" s="227" customFormat="1" ht="20.399999999999999">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2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25"/>
        <v>0</v>
      </c>
      <c r="AB533" s="228" t="str">
        <f t="shared" si="26"/>
        <v/>
      </c>
    </row>
    <row r="534" spans="1:28" s="227" customFormat="1" ht="20.399999999999999">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2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25"/>
        <v>0</v>
      </c>
      <c r="AB534" s="228" t="str">
        <f t="shared" si="26"/>
        <v/>
      </c>
    </row>
    <row r="535" spans="1:28" s="227" customFormat="1" ht="20.399999999999999">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2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25"/>
        <v>0</v>
      </c>
      <c r="AB535" s="228" t="str">
        <f t="shared" si="26"/>
        <v/>
      </c>
    </row>
    <row r="536" spans="1:28" s="227" customFormat="1" ht="20.399999999999999">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2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25"/>
        <v>0</v>
      </c>
      <c r="AB536" s="228" t="str">
        <f t="shared" si="26"/>
        <v/>
      </c>
    </row>
    <row r="537" spans="1:28" s="227" customFormat="1" ht="20.399999999999999">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2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25"/>
        <v>0</v>
      </c>
      <c r="AB537" s="228" t="str">
        <f t="shared" si="26"/>
        <v/>
      </c>
    </row>
    <row r="538" spans="1:28" s="227" customFormat="1" ht="20.399999999999999">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2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25"/>
        <v>0</v>
      </c>
      <c r="AB538" s="228" t="str">
        <f t="shared" si="26"/>
        <v/>
      </c>
    </row>
    <row r="539" spans="1:28" s="227" customFormat="1" ht="20.399999999999999">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2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25"/>
        <v>0</v>
      </c>
      <c r="AB539" s="228" t="str">
        <f t="shared" si="26"/>
        <v/>
      </c>
    </row>
    <row r="540" spans="1:28" s="227" customFormat="1" ht="20.399999999999999">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2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25"/>
        <v>0</v>
      </c>
      <c r="AB540" s="228" t="str">
        <f t="shared" si="26"/>
        <v/>
      </c>
    </row>
    <row r="541" spans="1:28" s="227" customFormat="1" ht="20.399999999999999">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2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25"/>
        <v>0</v>
      </c>
      <c r="AB541" s="228" t="str">
        <f t="shared" si="26"/>
        <v/>
      </c>
    </row>
    <row r="542" spans="1:28" s="227" customFormat="1" ht="20.399999999999999">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2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25"/>
        <v>0</v>
      </c>
      <c r="AB542" s="228" t="str">
        <f t="shared" si="26"/>
        <v/>
      </c>
    </row>
    <row r="543" spans="1:28" s="227" customFormat="1" ht="20.399999999999999">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2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25"/>
        <v>0</v>
      </c>
      <c r="AB543" s="228" t="str">
        <f t="shared" si="26"/>
        <v/>
      </c>
    </row>
    <row r="544" spans="1:28" s="227" customFormat="1" ht="20.399999999999999">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2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25"/>
        <v>0</v>
      </c>
      <c r="AB544" s="228" t="str">
        <f t="shared" si="26"/>
        <v/>
      </c>
    </row>
    <row r="545" spans="1:28" s="227" customFormat="1" ht="20.399999999999999">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2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25"/>
        <v>0</v>
      </c>
      <c r="AB545" s="228" t="str">
        <f t="shared" si="26"/>
        <v/>
      </c>
    </row>
    <row r="546" spans="1:28" s="227" customFormat="1" ht="20.399999999999999">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2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25"/>
        <v>0</v>
      </c>
      <c r="AB546" s="228" t="str">
        <f t="shared" si="26"/>
        <v/>
      </c>
    </row>
    <row r="547" spans="1:28" s="227" customFormat="1" ht="20.399999999999999">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2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25"/>
        <v>0</v>
      </c>
      <c r="AB547" s="228" t="str">
        <f t="shared" si="26"/>
        <v/>
      </c>
    </row>
    <row r="548" spans="1:28" s="227" customFormat="1" ht="20.399999999999999">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2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25"/>
        <v>0</v>
      </c>
      <c r="AB548" s="228" t="str">
        <f t="shared" si="26"/>
        <v/>
      </c>
    </row>
    <row r="549" spans="1:28" s="227" customFormat="1" ht="20.399999999999999">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2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25"/>
        <v>0</v>
      </c>
      <c r="AB549" s="228" t="str">
        <f t="shared" si="26"/>
        <v/>
      </c>
    </row>
    <row r="550" spans="1:28" s="227" customFormat="1" ht="20.399999999999999">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2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28">IF(AND(C550="Smelter not listed",OR(LEN(D550)=0,LEN(E550)=0)),1,0)</f>
        <v>0</v>
      </c>
      <c r="AB550" s="228" t="str">
        <f t="shared" ref="AB550:AB580" si="29">B550&amp;C550</f>
        <v/>
      </c>
    </row>
    <row r="551" spans="1:28" s="227" customFormat="1" ht="20.399999999999999">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2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28"/>
        <v>0</v>
      </c>
      <c r="AB551" s="228" t="str">
        <f t="shared" si="29"/>
        <v/>
      </c>
    </row>
    <row r="552" spans="1:28" s="227" customFormat="1" ht="20.399999999999999">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2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28"/>
        <v>0</v>
      </c>
      <c r="AB552" s="228" t="str">
        <f t="shared" si="29"/>
        <v/>
      </c>
    </row>
    <row r="553" spans="1:28" s="227" customFormat="1" ht="20.399999999999999">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2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28"/>
        <v>0</v>
      </c>
      <c r="AB553" s="228" t="str">
        <f t="shared" si="29"/>
        <v/>
      </c>
    </row>
    <row r="554" spans="1:28" s="227" customFormat="1" ht="20.399999999999999">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2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28"/>
        <v>0</v>
      </c>
      <c r="AB554" s="228" t="str">
        <f t="shared" si="29"/>
        <v/>
      </c>
    </row>
    <row r="555" spans="1:28" s="227" customFormat="1" ht="20.399999999999999">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2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28"/>
        <v>0</v>
      </c>
      <c r="AB555" s="228" t="str">
        <f t="shared" si="29"/>
        <v/>
      </c>
    </row>
    <row r="556" spans="1:28" s="227" customFormat="1" ht="20.399999999999999">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2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28"/>
        <v>0</v>
      </c>
      <c r="AB556" s="228" t="str">
        <f t="shared" si="29"/>
        <v/>
      </c>
    </row>
    <row r="557" spans="1:28" s="227" customFormat="1" ht="20.399999999999999">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2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28"/>
        <v>0</v>
      </c>
      <c r="AB557" s="228" t="str">
        <f t="shared" si="29"/>
        <v/>
      </c>
    </row>
    <row r="558" spans="1:28" s="227" customFormat="1" ht="20.399999999999999">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2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28"/>
        <v>0</v>
      </c>
      <c r="AB558" s="228" t="str">
        <f t="shared" si="29"/>
        <v/>
      </c>
    </row>
    <row r="559" spans="1:28" s="227" customFormat="1" ht="20.399999999999999">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2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28"/>
        <v>0</v>
      </c>
      <c r="AB559" s="228" t="str">
        <f t="shared" si="29"/>
        <v/>
      </c>
    </row>
    <row r="560" spans="1:28" s="227" customFormat="1" ht="20.399999999999999">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2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28"/>
        <v>0</v>
      </c>
      <c r="AB560" s="228" t="str">
        <f t="shared" si="29"/>
        <v/>
      </c>
    </row>
    <row r="561" spans="1:28" s="227" customFormat="1" ht="20.399999999999999">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2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28"/>
        <v>0</v>
      </c>
      <c r="AB561" s="228" t="str">
        <f t="shared" si="29"/>
        <v/>
      </c>
    </row>
    <row r="562" spans="1:28" s="227" customFormat="1" ht="20.399999999999999">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2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28"/>
        <v>0</v>
      </c>
      <c r="AB562" s="228" t="str">
        <f t="shared" si="29"/>
        <v/>
      </c>
    </row>
    <row r="563" spans="1:28" s="227" customFormat="1" ht="20.399999999999999">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2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28"/>
        <v>0</v>
      </c>
      <c r="AB563" s="228" t="str">
        <f t="shared" si="29"/>
        <v/>
      </c>
    </row>
    <row r="564" spans="1:28" s="227" customFormat="1" ht="20.399999999999999">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2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28"/>
        <v>0</v>
      </c>
      <c r="AB564" s="228" t="str">
        <f t="shared" si="29"/>
        <v/>
      </c>
    </row>
    <row r="565" spans="1:28" s="227" customFormat="1" ht="20.399999999999999">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2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28"/>
        <v>0</v>
      </c>
      <c r="AB565" s="228" t="str">
        <f t="shared" si="29"/>
        <v/>
      </c>
    </row>
    <row r="566" spans="1:28" s="227" customFormat="1" ht="20.399999999999999">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2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28"/>
        <v>0</v>
      </c>
      <c r="AB566" s="228" t="str">
        <f t="shared" si="29"/>
        <v/>
      </c>
    </row>
    <row r="567" spans="1:28" s="227" customFormat="1" ht="20.399999999999999">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2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28"/>
        <v>0</v>
      </c>
      <c r="AB567" s="228" t="str">
        <f t="shared" si="29"/>
        <v/>
      </c>
    </row>
    <row r="568" spans="1:28" s="227" customFormat="1" ht="20.399999999999999">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2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28"/>
        <v>0</v>
      </c>
      <c r="AB568" s="228" t="str">
        <f t="shared" si="29"/>
        <v/>
      </c>
    </row>
    <row r="569" spans="1:28" s="227" customFormat="1" ht="20.399999999999999">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2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28"/>
        <v>0</v>
      </c>
      <c r="AB569" s="228" t="str">
        <f t="shared" si="29"/>
        <v/>
      </c>
    </row>
    <row r="570" spans="1:28" s="227" customFormat="1" ht="20.399999999999999">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2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28"/>
        <v>0</v>
      </c>
      <c r="AB570" s="228" t="str">
        <f t="shared" si="29"/>
        <v/>
      </c>
    </row>
    <row r="571" spans="1:28" s="227" customFormat="1" ht="20.399999999999999">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2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28"/>
        <v>0</v>
      </c>
      <c r="AB571" s="228" t="str">
        <f t="shared" si="29"/>
        <v/>
      </c>
    </row>
    <row r="572" spans="1:28" s="227" customFormat="1" ht="20.399999999999999">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2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28"/>
        <v>0</v>
      </c>
      <c r="AB572" s="228" t="str">
        <f t="shared" si="29"/>
        <v/>
      </c>
    </row>
    <row r="573" spans="1:28" s="227" customFormat="1" ht="20.399999999999999">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2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28"/>
        <v>0</v>
      </c>
      <c r="AB573" s="228" t="str">
        <f t="shared" si="29"/>
        <v/>
      </c>
    </row>
    <row r="574" spans="1:28" s="227" customFormat="1" ht="20.399999999999999">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2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28"/>
        <v>0</v>
      </c>
      <c r="AB574" s="228" t="str">
        <f t="shared" si="29"/>
        <v/>
      </c>
    </row>
    <row r="575" spans="1:28" s="227" customFormat="1" ht="20.399999999999999">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2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28"/>
        <v>0</v>
      </c>
      <c r="AB575" s="228" t="str">
        <f t="shared" si="29"/>
        <v/>
      </c>
    </row>
    <row r="576" spans="1:28" s="227" customFormat="1" ht="20.399999999999999">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2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28"/>
        <v>0</v>
      </c>
      <c r="AB576" s="228" t="str">
        <f t="shared" si="29"/>
        <v/>
      </c>
    </row>
    <row r="577" spans="1:28" s="227" customFormat="1" ht="20.399999999999999">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2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28"/>
        <v>0</v>
      </c>
      <c r="AB577" s="228" t="str">
        <f t="shared" si="29"/>
        <v/>
      </c>
    </row>
    <row r="578" spans="1:28" s="227" customFormat="1" ht="20.399999999999999">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2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28"/>
        <v>0</v>
      </c>
      <c r="AB578" s="228" t="str">
        <f t="shared" si="29"/>
        <v/>
      </c>
    </row>
    <row r="579" spans="1:28" s="227" customFormat="1" ht="20.399999999999999">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2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28"/>
        <v>0</v>
      </c>
      <c r="AB579" s="228" t="str">
        <f t="shared" si="29"/>
        <v/>
      </c>
    </row>
    <row r="580" spans="1:28" s="227" customFormat="1" ht="20.399999999999999">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2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28"/>
        <v>0</v>
      </c>
      <c r="AB580" s="228" t="str">
        <f t="shared" si="29"/>
        <v/>
      </c>
    </row>
    <row r="581" spans="1:28" s="227" customFormat="1" ht="20.399999999999999">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3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31">IF(AND(C581="Smelter not listed",OR(LEN(D581)=0,LEN(E581)=0)),1,0)</f>
        <v>0</v>
      </c>
      <c r="AB581" s="228" t="str">
        <f t="shared" ref="AB581" si="32">B581&amp;C581</f>
        <v/>
      </c>
    </row>
    <row r="582" spans="1:28" s="227" customFormat="1" ht="20.399999999999999">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399999999999999">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399999999999999">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399999999999999">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399999999999999">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3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34">IF(AND(C586="Smelter not listed",OR(LEN(D586)=0,LEN(E586)=0)),1,0)</f>
        <v>0</v>
      </c>
      <c r="AB586" s="228" t="str">
        <f t="shared" ref="AB586" si="35">B586&amp;C586</f>
        <v/>
      </c>
    </row>
    <row r="587" spans="1:28" s="227" customFormat="1" ht="20.399999999999999">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3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37">IF(AND(C587="Smelter not listed",OR(LEN(D587)=0,LEN(E587)=0)),1,0)</f>
        <v>0</v>
      </c>
      <c r="AB587" s="228" t="str">
        <f t="shared" ref="AB587:AB634" si="38">B587&amp;C587</f>
        <v/>
      </c>
    </row>
    <row r="588" spans="1:28" s="227" customFormat="1" ht="20.399999999999999">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3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37"/>
        <v>0</v>
      </c>
      <c r="AB588" s="228" t="str">
        <f t="shared" si="38"/>
        <v/>
      </c>
    </row>
    <row r="589" spans="1:28" s="227" customFormat="1" ht="20.399999999999999">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3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37"/>
        <v>0</v>
      </c>
      <c r="AB589" s="228" t="str">
        <f t="shared" si="38"/>
        <v/>
      </c>
    </row>
    <row r="590" spans="1:28" s="227" customFormat="1" ht="20.399999999999999">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3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37"/>
        <v>0</v>
      </c>
      <c r="AB590" s="228" t="str">
        <f t="shared" si="38"/>
        <v/>
      </c>
    </row>
    <row r="591" spans="1:28" s="227" customFormat="1" ht="20.399999999999999">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3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37"/>
        <v>0</v>
      </c>
      <c r="AB591" s="228" t="str">
        <f t="shared" si="38"/>
        <v/>
      </c>
    </row>
    <row r="592" spans="1:28" s="227" customFormat="1" ht="20.399999999999999">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3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37"/>
        <v>0</v>
      </c>
      <c r="AB592" s="228" t="str">
        <f t="shared" si="38"/>
        <v/>
      </c>
    </row>
    <row r="593" spans="1:28" s="227" customFormat="1" ht="20.399999999999999">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3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37"/>
        <v>0</v>
      </c>
      <c r="AB593" s="228" t="str">
        <f t="shared" si="38"/>
        <v/>
      </c>
    </row>
    <row r="594" spans="1:28" s="227" customFormat="1" ht="20.399999999999999">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3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37"/>
        <v>0</v>
      </c>
      <c r="AB594" s="228" t="str">
        <f t="shared" si="38"/>
        <v/>
      </c>
    </row>
    <row r="595" spans="1:28" s="227" customFormat="1" ht="20.399999999999999">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3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37"/>
        <v>0</v>
      </c>
      <c r="AB595" s="228" t="str">
        <f t="shared" si="38"/>
        <v/>
      </c>
    </row>
    <row r="596" spans="1:28" s="227" customFormat="1" ht="20.399999999999999">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3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37"/>
        <v>0</v>
      </c>
      <c r="AB596" s="228" t="str">
        <f t="shared" si="38"/>
        <v/>
      </c>
    </row>
    <row r="597" spans="1:28" s="227" customFormat="1" ht="20.399999999999999">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3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37"/>
        <v>0</v>
      </c>
      <c r="AB597" s="228" t="str">
        <f t="shared" si="38"/>
        <v/>
      </c>
    </row>
    <row r="598" spans="1:28" s="227" customFormat="1" ht="20.399999999999999">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3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37"/>
        <v>0</v>
      </c>
      <c r="AB598" s="228" t="str">
        <f t="shared" si="38"/>
        <v/>
      </c>
    </row>
    <row r="599" spans="1:28" s="227" customFormat="1" ht="20.399999999999999">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3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37"/>
        <v>0</v>
      </c>
      <c r="AB599" s="228" t="str">
        <f t="shared" si="38"/>
        <v/>
      </c>
    </row>
    <row r="600" spans="1:28" s="227" customFormat="1" ht="20.399999999999999">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3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37"/>
        <v>0</v>
      </c>
      <c r="AB600" s="228" t="str">
        <f t="shared" si="38"/>
        <v/>
      </c>
    </row>
    <row r="601" spans="1:28" s="227" customFormat="1" ht="20.399999999999999">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3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37"/>
        <v>0</v>
      </c>
      <c r="AB601" s="228" t="str">
        <f t="shared" si="38"/>
        <v/>
      </c>
    </row>
    <row r="602" spans="1:28" s="227" customFormat="1" ht="20.399999999999999">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3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37"/>
        <v>0</v>
      </c>
      <c r="AB602" s="228" t="str">
        <f t="shared" si="38"/>
        <v/>
      </c>
    </row>
    <row r="603" spans="1:28" s="227" customFormat="1" ht="20.399999999999999">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3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37"/>
        <v>0</v>
      </c>
      <c r="AB603" s="228" t="str">
        <f t="shared" si="38"/>
        <v/>
      </c>
    </row>
    <row r="604" spans="1:28" s="227" customFormat="1" ht="20.399999999999999">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3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37"/>
        <v>0</v>
      </c>
      <c r="AB604" s="228" t="str">
        <f t="shared" si="38"/>
        <v/>
      </c>
    </row>
    <row r="605" spans="1:28" s="227" customFormat="1" ht="20.399999999999999">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3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37"/>
        <v>0</v>
      </c>
      <c r="AB605" s="228" t="str">
        <f t="shared" si="38"/>
        <v/>
      </c>
    </row>
    <row r="606" spans="1:28" s="227" customFormat="1" ht="20.399999999999999">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3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37"/>
        <v>0</v>
      </c>
      <c r="AB606" s="228" t="str">
        <f t="shared" si="38"/>
        <v/>
      </c>
    </row>
    <row r="607" spans="1:28" s="227" customFormat="1" ht="20.399999999999999">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3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37"/>
        <v>0</v>
      </c>
      <c r="AB607" s="228" t="str">
        <f t="shared" si="38"/>
        <v/>
      </c>
    </row>
    <row r="608" spans="1:28" s="227" customFormat="1" ht="20.399999999999999">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3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37"/>
        <v>0</v>
      </c>
      <c r="AB608" s="228" t="str">
        <f t="shared" si="38"/>
        <v/>
      </c>
    </row>
    <row r="609" spans="1:28" s="227" customFormat="1" ht="20.399999999999999">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3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37"/>
        <v>0</v>
      </c>
      <c r="AB609" s="228" t="str">
        <f t="shared" si="38"/>
        <v/>
      </c>
    </row>
    <row r="610" spans="1:28" s="227" customFormat="1" ht="20.399999999999999">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3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37"/>
        <v>0</v>
      </c>
      <c r="AB610" s="228" t="str">
        <f t="shared" si="38"/>
        <v/>
      </c>
    </row>
    <row r="611" spans="1:28" s="227" customFormat="1" ht="20.399999999999999">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3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37"/>
        <v>0</v>
      </c>
      <c r="AB611" s="228" t="str">
        <f t="shared" si="38"/>
        <v/>
      </c>
    </row>
    <row r="612" spans="1:28" s="227" customFormat="1" ht="20.399999999999999">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3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37"/>
        <v>0</v>
      </c>
      <c r="AB612" s="228" t="str">
        <f t="shared" si="38"/>
        <v/>
      </c>
    </row>
    <row r="613" spans="1:28" s="227" customFormat="1" ht="20.399999999999999">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3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37"/>
        <v>0</v>
      </c>
      <c r="AB613" s="228" t="str">
        <f t="shared" si="38"/>
        <v/>
      </c>
    </row>
    <row r="614" spans="1:28" s="227" customFormat="1" ht="20.399999999999999">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3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37"/>
        <v>0</v>
      </c>
      <c r="AB614" s="228" t="str">
        <f t="shared" si="38"/>
        <v/>
      </c>
    </row>
    <row r="615" spans="1:28" s="227" customFormat="1" ht="20.399999999999999">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3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37"/>
        <v>0</v>
      </c>
      <c r="AB615" s="228" t="str">
        <f t="shared" si="38"/>
        <v/>
      </c>
    </row>
    <row r="616" spans="1:28" s="227" customFormat="1" ht="20.399999999999999">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3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37"/>
        <v>0</v>
      </c>
      <c r="AB616" s="228" t="str">
        <f t="shared" si="38"/>
        <v/>
      </c>
    </row>
    <row r="617" spans="1:28" s="227" customFormat="1" ht="20.399999999999999">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3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37"/>
        <v>0</v>
      </c>
      <c r="AB617" s="228" t="str">
        <f t="shared" si="38"/>
        <v/>
      </c>
    </row>
    <row r="618" spans="1:28" s="227" customFormat="1" ht="20.399999999999999">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3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37"/>
        <v>0</v>
      </c>
      <c r="AB618" s="228" t="str">
        <f t="shared" si="38"/>
        <v/>
      </c>
    </row>
    <row r="619" spans="1:28" s="227" customFormat="1" ht="20.399999999999999">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3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37"/>
        <v>0</v>
      </c>
      <c r="AB619" s="228" t="str">
        <f t="shared" si="38"/>
        <v/>
      </c>
    </row>
    <row r="620" spans="1:28" s="227" customFormat="1" ht="20.399999999999999">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3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37"/>
        <v>0</v>
      </c>
      <c r="AB620" s="228" t="str">
        <f t="shared" si="38"/>
        <v/>
      </c>
    </row>
    <row r="621" spans="1:28" s="227" customFormat="1" ht="20.399999999999999">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3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37"/>
        <v>0</v>
      </c>
      <c r="AB621" s="228" t="str">
        <f t="shared" si="38"/>
        <v/>
      </c>
    </row>
    <row r="622" spans="1:28" s="227" customFormat="1" ht="20.399999999999999">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3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37"/>
        <v>0</v>
      </c>
      <c r="AB622" s="228" t="str">
        <f t="shared" si="38"/>
        <v/>
      </c>
    </row>
    <row r="623" spans="1:28" s="227" customFormat="1" ht="20.399999999999999">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3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37"/>
        <v>0</v>
      </c>
      <c r="AB623" s="228" t="str">
        <f t="shared" si="38"/>
        <v/>
      </c>
    </row>
    <row r="624" spans="1:28" s="227" customFormat="1" ht="20.399999999999999">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3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37"/>
        <v>0</v>
      </c>
      <c r="AB624" s="228" t="str">
        <f t="shared" si="38"/>
        <v/>
      </c>
    </row>
    <row r="625" spans="1:28" s="227" customFormat="1" ht="20.399999999999999">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3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37"/>
        <v>0</v>
      </c>
      <c r="AB625" s="228" t="str">
        <f t="shared" si="38"/>
        <v/>
      </c>
    </row>
    <row r="626" spans="1:28" s="227" customFormat="1" ht="20.399999999999999">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3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37"/>
        <v>0</v>
      </c>
      <c r="AB626" s="228" t="str">
        <f t="shared" si="38"/>
        <v/>
      </c>
    </row>
    <row r="627" spans="1:28" s="227" customFormat="1" ht="20.399999999999999">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3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37"/>
        <v>0</v>
      </c>
      <c r="AB627" s="228" t="str">
        <f t="shared" si="38"/>
        <v/>
      </c>
    </row>
    <row r="628" spans="1:28" s="227" customFormat="1" ht="20.399999999999999">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3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37"/>
        <v>0</v>
      </c>
      <c r="AB628" s="228" t="str">
        <f t="shared" si="38"/>
        <v/>
      </c>
    </row>
    <row r="629" spans="1:28" s="227" customFormat="1" ht="20.399999999999999">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3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37"/>
        <v>0</v>
      </c>
      <c r="AB629" s="228" t="str">
        <f t="shared" si="38"/>
        <v/>
      </c>
    </row>
    <row r="630" spans="1:28" s="227" customFormat="1" ht="20.399999999999999">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3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37"/>
        <v>0</v>
      </c>
      <c r="AB630" s="228" t="str">
        <f t="shared" si="38"/>
        <v/>
      </c>
    </row>
    <row r="631" spans="1:28" s="227" customFormat="1" ht="20.399999999999999">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3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37"/>
        <v>0</v>
      </c>
      <c r="AB631" s="228" t="str">
        <f t="shared" si="38"/>
        <v/>
      </c>
    </row>
    <row r="632" spans="1:28" s="227" customFormat="1" ht="20.399999999999999">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3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37"/>
        <v>0</v>
      </c>
      <c r="AB632" s="228" t="str">
        <f t="shared" si="38"/>
        <v/>
      </c>
    </row>
    <row r="633" spans="1:28" s="227" customFormat="1" ht="20.399999999999999">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3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37"/>
        <v>0</v>
      </c>
      <c r="AB633" s="228" t="str">
        <f t="shared" si="38"/>
        <v/>
      </c>
    </row>
    <row r="634" spans="1:28" s="227" customFormat="1" ht="20.399999999999999">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3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37"/>
        <v>0</v>
      </c>
      <c r="AB634" s="228" t="str">
        <f t="shared" si="38"/>
        <v/>
      </c>
    </row>
    <row r="635" spans="1:28" s="227" customFormat="1" ht="20.399999999999999">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3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40">IF(AND(C635="Smelter not listed",OR(LEN(D635)=0,LEN(E635)=0)),1,0)</f>
        <v>0</v>
      </c>
      <c r="AB635" s="228" t="str">
        <f t="shared" ref="AB635" si="41">B635&amp;C635</f>
        <v/>
      </c>
    </row>
    <row r="636" spans="1:28" s="227" customFormat="1" ht="20.399999999999999">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4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43">IF(AND(C636="Smelter not listed",OR(LEN(D636)=0,LEN(E636)=0)),1,0)</f>
        <v>0</v>
      </c>
      <c r="AB636" s="228" t="str">
        <f t="shared" ref="AB636:AB667" si="44">B636&amp;C636</f>
        <v/>
      </c>
    </row>
    <row r="637" spans="1:28" s="227" customFormat="1" ht="20.399999999999999">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4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43"/>
        <v>0</v>
      </c>
      <c r="AB637" s="228" t="str">
        <f t="shared" si="44"/>
        <v/>
      </c>
    </row>
    <row r="638" spans="1:28" s="227" customFormat="1" ht="20.399999999999999">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4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43"/>
        <v>0</v>
      </c>
      <c r="AB638" s="228" t="str">
        <f t="shared" si="44"/>
        <v/>
      </c>
    </row>
    <row r="639" spans="1:28" s="227" customFormat="1" ht="20.399999999999999">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4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43"/>
        <v>0</v>
      </c>
      <c r="AB639" s="228" t="str">
        <f t="shared" si="44"/>
        <v/>
      </c>
    </row>
    <row r="640" spans="1:28" s="227" customFormat="1" ht="20.399999999999999">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4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43"/>
        <v>0</v>
      </c>
      <c r="AB640" s="228" t="str">
        <f t="shared" si="44"/>
        <v/>
      </c>
    </row>
    <row r="641" spans="1:28" s="227" customFormat="1" ht="20.399999999999999">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4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43"/>
        <v>0</v>
      </c>
      <c r="AB641" s="228" t="str">
        <f t="shared" si="44"/>
        <v/>
      </c>
    </row>
    <row r="642" spans="1:28" s="227" customFormat="1" ht="20.399999999999999">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4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43"/>
        <v>0</v>
      </c>
      <c r="AB642" s="228" t="str">
        <f t="shared" si="44"/>
        <v/>
      </c>
    </row>
    <row r="643" spans="1:28" s="227" customFormat="1" ht="20.399999999999999">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4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43"/>
        <v>0</v>
      </c>
      <c r="AB643" s="228" t="str">
        <f t="shared" si="44"/>
        <v/>
      </c>
    </row>
    <row r="644" spans="1:28" s="227" customFormat="1" ht="20.399999999999999">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4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43"/>
        <v>0</v>
      </c>
      <c r="AB644" s="228" t="str">
        <f t="shared" si="44"/>
        <v/>
      </c>
    </row>
    <row r="645" spans="1:28" s="227" customFormat="1" ht="20.399999999999999">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4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43"/>
        <v>0</v>
      </c>
      <c r="AB645" s="228" t="str">
        <f t="shared" si="44"/>
        <v/>
      </c>
    </row>
    <row r="646" spans="1:28" s="227" customFormat="1" ht="20.399999999999999">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4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43"/>
        <v>0</v>
      </c>
      <c r="AB646" s="228" t="str">
        <f t="shared" si="44"/>
        <v/>
      </c>
    </row>
    <row r="647" spans="1:28" s="227" customFormat="1" ht="20.399999999999999">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4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43"/>
        <v>0</v>
      </c>
      <c r="AB647" s="228" t="str">
        <f t="shared" si="44"/>
        <v/>
      </c>
    </row>
    <row r="648" spans="1:28" s="227" customFormat="1" ht="20.399999999999999">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4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43"/>
        <v>0</v>
      </c>
      <c r="AB648" s="228" t="str">
        <f t="shared" si="44"/>
        <v/>
      </c>
    </row>
    <row r="649" spans="1:28" s="227" customFormat="1" ht="20.399999999999999">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4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43"/>
        <v>0</v>
      </c>
      <c r="AB649" s="228" t="str">
        <f t="shared" si="44"/>
        <v/>
      </c>
    </row>
    <row r="650" spans="1:28" s="227" customFormat="1" ht="20.399999999999999">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4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43"/>
        <v>0</v>
      </c>
      <c r="AB650" s="228" t="str">
        <f t="shared" si="44"/>
        <v/>
      </c>
    </row>
    <row r="651" spans="1:28" s="227" customFormat="1" ht="20.399999999999999">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4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43"/>
        <v>0</v>
      </c>
      <c r="AB651" s="228" t="str">
        <f t="shared" si="44"/>
        <v/>
      </c>
    </row>
    <row r="652" spans="1:28" s="227" customFormat="1" ht="20.399999999999999">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4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43"/>
        <v>0</v>
      </c>
      <c r="AB652" s="228" t="str">
        <f t="shared" si="44"/>
        <v/>
      </c>
    </row>
    <row r="653" spans="1:28" s="227" customFormat="1" ht="20.399999999999999">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4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43"/>
        <v>0</v>
      </c>
      <c r="AB653" s="228" t="str">
        <f t="shared" si="44"/>
        <v/>
      </c>
    </row>
    <row r="654" spans="1:28" s="227" customFormat="1" ht="20.399999999999999">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4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43"/>
        <v>0</v>
      </c>
      <c r="AB654" s="228" t="str">
        <f t="shared" si="44"/>
        <v/>
      </c>
    </row>
    <row r="655" spans="1:28" s="227" customFormat="1" ht="20.399999999999999">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4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43"/>
        <v>0</v>
      </c>
      <c r="AB655" s="228" t="str">
        <f t="shared" si="44"/>
        <v/>
      </c>
    </row>
    <row r="656" spans="1:28" s="227" customFormat="1" ht="20.399999999999999">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4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43"/>
        <v>0</v>
      </c>
      <c r="AB656" s="228" t="str">
        <f t="shared" si="44"/>
        <v/>
      </c>
    </row>
    <row r="657" spans="1:28" s="227" customFormat="1" ht="20.399999999999999">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4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43"/>
        <v>0</v>
      </c>
      <c r="AB657" s="228" t="str">
        <f t="shared" si="44"/>
        <v/>
      </c>
    </row>
    <row r="658" spans="1:28" s="227" customFormat="1" ht="20.399999999999999">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4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43"/>
        <v>0</v>
      </c>
      <c r="AB658" s="228" t="str">
        <f t="shared" si="44"/>
        <v/>
      </c>
    </row>
    <row r="659" spans="1:28" s="227" customFormat="1" ht="20.399999999999999">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4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43"/>
        <v>0</v>
      </c>
      <c r="AB659" s="228" t="str">
        <f t="shared" si="44"/>
        <v/>
      </c>
    </row>
    <row r="660" spans="1:28" s="227" customFormat="1" ht="20.399999999999999">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4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43"/>
        <v>0</v>
      </c>
      <c r="AB660" s="228" t="str">
        <f t="shared" si="44"/>
        <v/>
      </c>
    </row>
    <row r="661" spans="1:28" s="227" customFormat="1" ht="20.399999999999999">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4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43"/>
        <v>0</v>
      </c>
      <c r="AB661" s="228" t="str">
        <f t="shared" si="44"/>
        <v/>
      </c>
    </row>
    <row r="662" spans="1:28" s="227" customFormat="1" ht="20.399999999999999">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4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43"/>
        <v>0</v>
      </c>
      <c r="AB662" s="228" t="str">
        <f t="shared" si="44"/>
        <v/>
      </c>
    </row>
    <row r="663" spans="1:28" s="227" customFormat="1" ht="20.399999999999999">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4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43"/>
        <v>0</v>
      </c>
      <c r="AB663" s="228" t="str">
        <f t="shared" si="44"/>
        <v/>
      </c>
    </row>
    <row r="664" spans="1:28" s="227" customFormat="1" ht="20.399999999999999">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4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43"/>
        <v>0</v>
      </c>
      <c r="AB664" s="228" t="str">
        <f t="shared" si="44"/>
        <v/>
      </c>
    </row>
    <row r="665" spans="1:28" s="227" customFormat="1" ht="20.399999999999999">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4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43"/>
        <v>0</v>
      </c>
      <c r="AB665" s="228" t="str">
        <f t="shared" si="44"/>
        <v/>
      </c>
    </row>
    <row r="666" spans="1:28" s="227" customFormat="1" ht="20.399999999999999">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4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43"/>
        <v>0</v>
      </c>
      <c r="AB666" s="228" t="str">
        <f t="shared" si="44"/>
        <v/>
      </c>
    </row>
    <row r="667" spans="1:28" s="227" customFormat="1" ht="20.399999999999999">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4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43"/>
        <v>0</v>
      </c>
      <c r="AB667" s="228" t="str">
        <f t="shared" si="44"/>
        <v/>
      </c>
    </row>
    <row r="668" spans="1:28" s="227" customFormat="1" ht="20.399999999999999">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4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46">IF(AND(C668="Smelter not listed",OR(LEN(D668)=0,LEN(E668)=0)),1,0)</f>
        <v>0</v>
      </c>
      <c r="AB668" s="228" t="str">
        <f t="shared" ref="AB668:AB698" si="47">B668&amp;C668</f>
        <v/>
      </c>
    </row>
    <row r="669" spans="1:28" s="227" customFormat="1" ht="20.399999999999999">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4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46"/>
        <v>0</v>
      </c>
      <c r="AB669" s="228" t="str">
        <f t="shared" si="47"/>
        <v/>
      </c>
    </row>
    <row r="670" spans="1:28" s="227" customFormat="1" ht="20.399999999999999">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4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46"/>
        <v>0</v>
      </c>
      <c r="AB670" s="228" t="str">
        <f t="shared" si="47"/>
        <v/>
      </c>
    </row>
    <row r="671" spans="1:28" s="227" customFormat="1" ht="20.399999999999999">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4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46"/>
        <v>0</v>
      </c>
      <c r="AB671" s="228" t="str">
        <f t="shared" si="47"/>
        <v/>
      </c>
    </row>
    <row r="672" spans="1:28" s="227" customFormat="1" ht="20.399999999999999">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4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46"/>
        <v>0</v>
      </c>
      <c r="AB672" s="228" t="str">
        <f t="shared" si="47"/>
        <v/>
      </c>
    </row>
    <row r="673" spans="1:28" s="227" customFormat="1" ht="20.399999999999999">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4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46"/>
        <v>0</v>
      </c>
      <c r="AB673" s="228" t="str">
        <f t="shared" si="47"/>
        <v/>
      </c>
    </row>
    <row r="674" spans="1:28" s="227" customFormat="1" ht="20.399999999999999">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4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46"/>
        <v>0</v>
      </c>
      <c r="AB674" s="228" t="str">
        <f t="shared" si="47"/>
        <v/>
      </c>
    </row>
    <row r="675" spans="1:28" s="227" customFormat="1" ht="20.399999999999999">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4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46"/>
        <v>0</v>
      </c>
      <c r="AB675" s="228" t="str">
        <f t="shared" si="47"/>
        <v/>
      </c>
    </row>
    <row r="676" spans="1:28" s="227" customFormat="1" ht="20.399999999999999">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4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46"/>
        <v>0</v>
      </c>
      <c r="AB676" s="228" t="str">
        <f t="shared" si="47"/>
        <v/>
      </c>
    </row>
    <row r="677" spans="1:28" s="227" customFormat="1" ht="20.399999999999999">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4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46"/>
        <v>0</v>
      </c>
      <c r="AB677" s="228" t="str">
        <f t="shared" si="47"/>
        <v/>
      </c>
    </row>
    <row r="678" spans="1:28" s="227" customFormat="1" ht="20.399999999999999">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4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46"/>
        <v>0</v>
      </c>
      <c r="AB678" s="228" t="str">
        <f t="shared" si="47"/>
        <v/>
      </c>
    </row>
    <row r="679" spans="1:28" s="227" customFormat="1" ht="20.399999999999999">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4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46"/>
        <v>0</v>
      </c>
      <c r="AB679" s="228" t="str">
        <f t="shared" si="47"/>
        <v/>
      </c>
    </row>
    <row r="680" spans="1:28" s="227" customFormat="1" ht="20.399999999999999">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4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46"/>
        <v>0</v>
      </c>
      <c r="AB680" s="228" t="str">
        <f t="shared" si="47"/>
        <v/>
      </c>
    </row>
    <row r="681" spans="1:28" s="227" customFormat="1" ht="20.399999999999999">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4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46"/>
        <v>0</v>
      </c>
      <c r="AB681" s="228" t="str">
        <f t="shared" si="47"/>
        <v/>
      </c>
    </row>
    <row r="682" spans="1:28" s="227" customFormat="1" ht="20.399999999999999">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4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46"/>
        <v>0</v>
      </c>
      <c r="AB682" s="228" t="str">
        <f t="shared" si="47"/>
        <v/>
      </c>
    </row>
    <row r="683" spans="1:28" s="227" customFormat="1" ht="20.399999999999999">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4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46"/>
        <v>0</v>
      </c>
      <c r="AB683" s="228" t="str">
        <f t="shared" si="47"/>
        <v/>
      </c>
    </row>
    <row r="684" spans="1:28" s="227" customFormat="1" ht="20.399999999999999">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4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46"/>
        <v>0</v>
      </c>
      <c r="AB684" s="228" t="str">
        <f t="shared" si="47"/>
        <v/>
      </c>
    </row>
    <row r="685" spans="1:28" s="227" customFormat="1" ht="20.399999999999999">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4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46"/>
        <v>0</v>
      </c>
      <c r="AB685" s="228" t="str">
        <f t="shared" si="47"/>
        <v/>
      </c>
    </row>
    <row r="686" spans="1:28" s="227" customFormat="1" ht="20.399999999999999">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4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46"/>
        <v>0</v>
      </c>
      <c r="AB686" s="228" t="str">
        <f t="shared" si="47"/>
        <v/>
      </c>
    </row>
    <row r="687" spans="1:28" s="227" customFormat="1" ht="20.399999999999999">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4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46"/>
        <v>0</v>
      </c>
      <c r="AB687" s="228" t="str">
        <f t="shared" si="47"/>
        <v/>
      </c>
    </row>
    <row r="688" spans="1:28" s="227" customFormat="1" ht="20.399999999999999">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4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46"/>
        <v>0</v>
      </c>
      <c r="AB688" s="228" t="str">
        <f t="shared" si="47"/>
        <v/>
      </c>
    </row>
    <row r="689" spans="1:28" s="227" customFormat="1" ht="20.399999999999999">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4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46"/>
        <v>0</v>
      </c>
      <c r="AB689" s="228" t="str">
        <f t="shared" si="47"/>
        <v/>
      </c>
    </row>
    <row r="690" spans="1:28" s="227" customFormat="1" ht="20.399999999999999">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4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46"/>
        <v>0</v>
      </c>
      <c r="AB690" s="228" t="str">
        <f t="shared" si="47"/>
        <v/>
      </c>
    </row>
    <row r="691" spans="1:28" s="227" customFormat="1" ht="20.399999999999999">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4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46"/>
        <v>0</v>
      </c>
      <c r="AB691" s="228" t="str">
        <f t="shared" si="47"/>
        <v/>
      </c>
    </row>
    <row r="692" spans="1:28" s="227" customFormat="1" ht="20.399999999999999">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4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46"/>
        <v>0</v>
      </c>
      <c r="AB692" s="228" t="str">
        <f t="shared" si="47"/>
        <v/>
      </c>
    </row>
    <row r="693" spans="1:28" s="227" customFormat="1" ht="20.399999999999999">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4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46"/>
        <v>0</v>
      </c>
      <c r="AB693" s="228" t="str">
        <f t="shared" si="47"/>
        <v/>
      </c>
    </row>
    <row r="694" spans="1:28" s="227" customFormat="1" ht="20.399999999999999">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4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46"/>
        <v>0</v>
      </c>
      <c r="AB694" s="228" t="str">
        <f t="shared" si="47"/>
        <v/>
      </c>
    </row>
    <row r="695" spans="1:28" s="227" customFormat="1" ht="20.399999999999999">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4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46"/>
        <v>0</v>
      </c>
      <c r="AB695" s="228" t="str">
        <f t="shared" si="47"/>
        <v/>
      </c>
    </row>
    <row r="696" spans="1:28" s="227" customFormat="1" ht="20.399999999999999">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4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46"/>
        <v>0</v>
      </c>
      <c r="AB696" s="228" t="str">
        <f t="shared" si="47"/>
        <v/>
      </c>
    </row>
    <row r="697" spans="1:28" s="227" customFormat="1" ht="20.399999999999999">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4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46"/>
        <v>0</v>
      </c>
      <c r="AB697" s="228" t="str">
        <f t="shared" si="47"/>
        <v/>
      </c>
    </row>
    <row r="698" spans="1:28" s="227" customFormat="1" ht="20.399999999999999">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4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46"/>
        <v>0</v>
      </c>
      <c r="AB698" s="228" t="str">
        <f t="shared" si="47"/>
        <v/>
      </c>
    </row>
    <row r="699" spans="1:28" s="227" customFormat="1" ht="20.399999999999999">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4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49">IF(AND(C699="Smelter not listed",OR(LEN(D699)=0,LEN(E699)=0)),1,0)</f>
        <v>0</v>
      </c>
      <c r="AB699" s="228" t="str">
        <f t="shared" ref="AB699" si="50">B699&amp;C699</f>
        <v/>
      </c>
    </row>
    <row r="700" spans="1:28" s="227" customFormat="1" ht="20.399999999999999">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5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52">IF(AND(C700="Smelter not listed",OR(LEN(D700)=0,LEN(E700)=0)),1,0)</f>
        <v>0</v>
      </c>
      <c r="AB700" s="228" t="str">
        <f t="shared" ref="AB700:AB731" si="53">B700&amp;C700</f>
        <v/>
      </c>
    </row>
    <row r="701" spans="1:28" s="227" customFormat="1" ht="20.399999999999999">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5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52"/>
        <v>0</v>
      </c>
      <c r="AB701" s="228" t="str">
        <f t="shared" si="53"/>
        <v/>
      </c>
    </row>
    <row r="702" spans="1:28" s="227" customFormat="1" ht="20.399999999999999">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5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52"/>
        <v>0</v>
      </c>
      <c r="AB702" s="228" t="str">
        <f t="shared" si="53"/>
        <v/>
      </c>
    </row>
    <row r="703" spans="1:28" s="227" customFormat="1" ht="20.399999999999999">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5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52"/>
        <v>0</v>
      </c>
      <c r="AB703" s="228" t="str">
        <f t="shared" si="53"/>
        <v/>
      </c>
    </row>
    <row r="704" spans="1:28" s="227" customFormat="1" ht="20.399999999999999">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5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52"/>
        <v>0</v>
      </c>
      <c r="AB704" s="228" t="str">
        <f t="shared" si="53"/>
        <v/>
      </c>
    </row>
    <row r="705" spans="1:28" s="227" customFormat="1" ht="20.399999999999999">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5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52"/>
        <v>0</v>
      </c>
      <c r="AB705" s="228" t="str">
        <f t="shared" si="53"/>
        <v/>
      </c>
    </row>
    <row r="706" spans="1:28" s="227" customFormat="1" ht="20.399999999999999">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5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52"/>
        <v>0</v>
      </c>
      <c r="AB706" s="228" t="str">
        <f t="shared" si="53"/>
        <v/>
      </c>
    </row>
    <row r="707" spans="1:28" s="227" customFormat="1" ht="20.399999999999999">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5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52"/>
        <v>0</v>
      </c>
      <c r="AB707" s="228" t="str">
        <f t="shared" si="53"/>
        <v/>
      </c>
    </row>
    <row r="708" spans="1:28" s="227" customFormat="1" ht="20.399999999999999">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5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52"/>
        <v>0</v>
      </c>
      <c r="AB708" s="228" t="str">
        <f t="shared" si="53"/>
        <v/>
      </c>
    </row>
    <row r="709" spans="1:28" s="227" customFormat="1" ht="20.399999999999999">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5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52"/>
        <v>0</v>
      </c>
      <c r="AB709" s="228" t="str">
        <f t="shared" si="53"/>
        <v/>
      </c>
    </row>
    <row r="710" spans="1:28" s="227" customFormat="1" ht="20.399999999999999">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5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52"/>
        <v>0</v>
      </c>
      <c r="AB710" s="228" t="str">
        <f t="shared" si="53"/>
        <v/>
      </c>
    </row>
    <row r="711" spans="1:28" s="227" customFormat="1" ht="20.399999999999999">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5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52"/>
        <v>0</v>
      </c>
      <c r="AB711" s="228" t="str">
        <f t="shared" si="53"/>
        <v/>
      </c>
    </row>
    <row r="712" spans="1:28" s="227" customFormat="1" ht="20.399999999999999">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5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52"/>
        <v>0</v>
      </c>
      <c r="AB712" s="228" t="str">
        <f t="shared" si="53"/>
        <v/>
      </c>
    </row>
    <row r="713" spans="1:28" s="227" customFormat="1" ht="20.399999999999999">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5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52"/>
        <v>0</v>
      </c>
      <c r="AB713" s="228" t="str">
        <f t="shared" si="53"/>
        <v/>
      </c>
    </row>
    <row r="714" spans="1:28" s="227" customFormat="1" ht="20.399999999999999">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5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52"/>
        <v>0</v>
      </c>
      <c r="AB714" s="228" t="str">
        <f t="shared" si="53"/>
        <v/>
      </c>
    </row>
    <row r="715" spans="1:28" s="227" customFormat="1" ht="20.399999999999999">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5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52"/>
        <v>0</v>
      </c>
      <c r="AB715" s="228" t="str">
        <f t="shared" si="53"/>
        <v/>
      </c>
    </row>
    <row r="716" spans="1:28" s="227" customFormat="1" ht="20.399999999999999">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5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52"/>
        <v>0</v>
      </c>
      <c r="AB716" s="228" t="str">
        <f t="shared" si="53"/>
        <v/>
      </c>
    </row>
    <row r="717" spans="1:28" s="227" customFormat="1" ht="20.399999999999999">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5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52"/>
        <v>0</v>
      </c>
      <c r="AB717" s="228" t="str">
        <f t="shared" si="53"/>
        <v/>
      </c>
    </row>
    <row r="718" spans="1:28" s="227" customFormat="1" ht="20.399999999999999">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5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52"/>
        <v>0</v>
      </c>
      <c r="AB718" s="228" t="str">
        <f t="shared" si="53"/>
        <v/>
      </c>
    </row>
    <row r="719" spans="1:28" s="227" customFormat="1" ht="20.399999999999999">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5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52"/>
        <v>0</v>
      </c>
      <c r="AB719" s="228" t="str">
        <f t="shared" si="53"/>
        <v/>
      </c>
    </row>
    <row r="720" spans="1:28" s="227" customFormat="1" ht="20.399999999999999">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5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52"/>
        <v>0</v>
      </c>
      <c r="AB720" s="228" t="str">
        <f t="shared" si="53"/>
        <v/>
      </c>
    </row>
    <row r="721" spans="1:28" s="227" customFormat="1" ht="20.399999999999999">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5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52"/>
        <v>0</v>
      </c>
      <c r="AB721" s="228" t="str">
        <f t="shared" si="53"/>
        <v/>
      </c>
    </row>
    <row r="722" spans="1:28" s="227" customFormat="1" ht="20.399999999999999">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5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52"/>
        <v>0</v>
      </c>
      <c r="AB722" s="228" t="str">
        <f t="shared" si="53"/>
        <v/>
      </c>
    </row>
    <row r="723" spans="1:28" s="227" customFormat="1" ht="20.399999999999999">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5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52"/>
        <v>0</v>
      </c>
      <c r="AB723" s="228" t="str">
        <f t="shared" si="53"/>
        <v/>
      </c>
    </row>
    <row r="724" spans="1:28" s="227" customFormat="1" ht="20.399999999999999">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5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52"/>
        <v>0</v>
      </c>
      <c r="AB724" s="228" t="str">
        <f t="shared" si="53"/>
        <v/>
      </c>
    </row>
    <row r="725" spans="1:28" s="227" customFormat="1" ht="20.399999999999999">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5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52"/>
        <v>0</v>
      </c>
      <c r="AB725" s="228" t="str">
        <f t="shared" si="53"/>
        <v/>
      </c>
    </row>
    <row r="726" spans="1:28" s="227" customFormat="1" ht="20.399999999999999">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5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52"/>
        <v>0</v>
      </c>
      <c r="AB726" s="228" t="str">
        <f t="shared" si="53"/>
        <v/>
      </c>
    </row>
    <row r="727" spans="1:28" s="227" customFormat="1" ht="20.399999999999999">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5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52"/>
        <v>0</v>
      </c>
      <c r="AB727" s="228" t="str">
        <f t="shared" si="53"/>
        <v/>
      </c>
    </row>
    <row r="728" spans="1:28" s="227" customFormat="1" ht="20.399999999999999">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5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52"/>
        <v>0</v>
      </c>
      <c r="AB728" s="228" t="str">
        <f t="shared" si="53"/>
        <v/>
      </c>
    </row>
    <row r="729" spans="1:28" s="227" customFormat="1" ht="20.399999999999999">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5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52"/>
        <v>0</v>
      </c>
      <c r="AB729" s="228" t="str">
        <f t="shared" si="53"/>
        <v/>
      </c>
    </row>
    <row r="730" spans="1:28" s="227" customFormat="1" ht="20.399999999999999">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5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52"/>
        <v>0</v>
      </c>
      <c r="AB730" s="228" t="str">
        <f t="shared" si="53"/>
        <v/>
      </c>
    </row>
    <row r="731" spans="1:28" s="227" customFormat="1" ht="20.399999999999999">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5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52"/>
        <v>0</v>
      </c>
      <c r="AB731" s="228" t="str">
        <f t="shared" si="53"/>
        <v/>
      </c>
    </row>
    <row r="732" spans="1:28" s="227" customFormat="1" ht="20.399999999999999">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5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55">IF(AND(C732="Smelter not listed",OR(LEN(D732)=0,LEN(E732)=0)),1,0)</f>
        <v>0</v>
      </c>
      <c r="AB732" s="228" t="str">
        <f t="shared" ref="AB732:AB762" si="56">B732&amp;C732</f>
        <v/>
      </c>
    </row>
    <row r="733" spans="1:28" s="227" customFormat="1" ht="20.399999999999999">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5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55"/>
        <v>0</v>
      </c>
      <c r="AB733" s="228" t="str">
        <f t="shared" si="56"/>
        <v/>
      </c>
    </row>
    <row r="734" spans="1:28" s="227" customFormat="1" ht="20.399999999999999">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5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55"/>
        <v>0</v>
      </c>
      <c r="AB734" s="228" t="str">
        <f t="shared" si="56"/>
        <v/>
      </c>
    </row>
    <row r="735" spans="1:28" s="227" customFormat="1" ht="20.399999999999999">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5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55"/>
        <v>0</v>
      </c>
      <c r="AB735" s="228" t="str">
        <f t="shared" si="56"/>
        <v/>
      </c>
    </row>
    <row r="736" spans="1:28" s="227" customFormat="1" ht="20.399999999999999">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5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55"/>
        <v>0</v>
      </c>
      <c r="AB736" s="228" t="str">
        <f t="shared" si="56"/>
        <v/>
      </c>
    </row>
    <row r="737" spans="1:28" s="227" customFormat="1" ht="20.399999999999999">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5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55"/>
        <v>0</v>
      </c>
      <c r="AB737" s="228" t="str">
        <f t="shared" si="56"/>
        <v/>
      </c>
    </row>
    <row r="738" spans="1:28" s="227" customFormat="1" ht="20.399999999999999">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5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55"/>
        <v>0</v>
      </c>
      <c r="AB738" s="228" t="str">
        <f t="shared" si="56"/>
        <v/>
      </c>
    </row>
    <row r="739" spans="1:28" s="227" customFormat="1" ht="20.399999999999999">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5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55"/>
        <v>0</v>
      </c>
      <c r="AB739" s="228" t="str">
        <f t="shared" si="56"/>
        <v/>
      </c>
    </row>
    <row r="740" spans="1:28" s="227" customFormat="1" ht="20.399999999999999">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5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55"/>
        <v>0</v>
      </c>
      <c r="AB740" s="228" t="str">
        <f t="shared" si="56"/>
        <v/>
      </c>
    </row>
    <row r="741" spans="1:28" s="227" customFormat="1" ht="20.399999999999999">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5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55"/>
        <v>0</v>
      </c>
      <c r="AB741" s="228" t="str">
        <f t="shared" si="56"/>
        <v/>
      </c>
    </row>
    <row r="742" spans="1:28" s="227" customFormat="1" ht="20.399999999999999">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5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55"/>
        <v>0</v>
      </c>
      <c r="AB742" s="228" t="str">
        <f t="shared" si="56"/>
        <v/>
      </c>
    </row>
    <row r="743" spans="1:28" s="227" customFormat="1" ht="20.399999999999999">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5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55"/>
        <v>0</v>
      </c>
      <c r="AB743" s="228" t="str">
        <f t="shared" si="56"/>
        <v/>
      </c>
    </row>
    <row r="744" spans="1:28" s="227" customFormat="1" ht="20.399999999999999">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5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55"/>
        <v>0</v>
      </c>
      <c r="AB744" s="228" t="str">
        <f t="shared" si="56"/>
        <v/>
      </c>
    </row>
    <row r="745" spans="1:28" s="227" customFormat="1" ht="20.399999999999999">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5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55"/>
        <v>0</v>
      </c>
      <c r="AB745" s="228" t="str">
        <f t="shared" si="56"/>
        <v/>
      </c>
    </row>
    <row r="746" spans="1:28" s="227" customFormat="1" ht="20.399999999999999">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5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55"/>
        <v>0</v>
      </c>
      <c r="AB746" s="228" t="str">
        <f t="shared" si="56"/>
        <v/>
      </c>
    </row>
    <row r="747" spans="1:28" s="227" customFormat="1" ht="20.399999999999999">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5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55"/>
        <v>0</v>
      </c>
      <c r="AB747" s="228" t="str">
        <f t="shared" si="56"/>
        <v/>
      </c>
    </row>
    <row r="748" spans="1:28" s="227" customFormat="1" ht="20.399999999999999">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5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55"/>
        <v>0</v>
      </c>
      <c r="AB748" s="228" t="str">
        <f t="shared" si="56"/>
        <v/>
      </c>
    </row>
    <row r="749" spans="1:28" s="227" customFormat="1" ht="20.399999999999999">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5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55"/>
        <v>0</v>
      </c>
      <c r="AB749" s="228" t="str">
        <f t="shared" si="56"/>
        <v/>
      </c>
    </row>
    <row r="750" spans="1:28" s="227" customFormat="1" ht="20.399999999999999">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5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55"/>
        <v>0</v>
      </c>
      <c r="AB750" s="228" t="str">
        <f t="shared" si="56"/>
        <v/>
      </c>
    </row>
    <row r="751" spans="1:28" s="227" customFormat="1" ht="20.399999999999999">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5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55"/>
        <v>0</v>
      </c>
      <c r="AB751" s="228" t="str">
        <f t="shared" si="56"/>
        <v/>
      </c>
    </row>
    <row r="752" spans="1:28" s="227" customFormat="1" ht="20.399999999999999">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5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55"/>
        <v>0</v>
      </c>
      <c r="AB752" s="228" t="str">
        <f t="shared" si="56"/>
        <v/>
      </c>
    </row>
    <row r="753" spans="1:28" s="227" customFormat="1" ht="20.399999999999999">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5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55"/>
        <v>0</v>
      </c>
      <c r="AB753" s="228" t="str">
        <f t="shared" si="56"/>
        <v/>
      </c>
    </row>
    <row r="754" spans="1:28" s="227" customFormat="1" ht="20.399999999999999">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5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55"/>
        <v>0</v>
      </c>
      <c r="AB754" s="228" t="str">
        <f t="shared" si="56"/>
        <v/>
      </c>
    </row>
    <row r="755" spans="1:28" s="227" customFormat="1" ht="20.399999999999999">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5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55"/>
        <v>0</v>
      </c>
      <c r="AB755" s="228" t="str">
        <f t="shared" si="56"/>
        <v/>
      </c>
    </row>
    <row r="756" spans="1:28" s="227" customFormat="1" ht="20.399999999999999">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5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55"/>
        <v>0</v>
      </c>
      <c r="AB756" s="228" t="str">
        <f t="shared" si="56"/>
        <v/>
      </c>
    </row>
    <row r="757" spans="1:28" s="227" customFormat="1" ht="20.399999999999999">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5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55"/>
        <v>0</v>
      </c>
      <c r="AB757" s="228" t="str">
        <f t="shared" si="56"/>
        <v/>
      </c>
    </row>
    <row r="758" spans="1:28" s="227" customFormat="1" ht="20.399999999999999">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5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55"/>
        <v>0</v>
      </c>
      <c r="AB758" s="228" t="str">
        <f t="shared" si="56"/>
        <v/>
      </c>
    </row>
    <row r="759" spans="1:28" s="227" customFormat="1" ht="20.399999999999999">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5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55"/>
        <v>0</v>
      </c>
      <c r="AB759" s="228" t="str">
        <f t="shared" si="56"/>
        <v/>
      </c>
    </row>
    <row r="760" spans="1:28" s="227" customFormat="1" ht="20.399999999999999">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5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55"/>
        <v>0</v>
      </c>
      <c r="AB760" s="228" t="str">
        <f t="shared" si="56"/>
        <v/>
      </c>
    </row>
    <row r="761" spans="1:28" s="227" customFormat="1" ht="20.399999999999999">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5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55"/>
        <v>0</v>
      </c>
      <c r="AB761" s="228" t="str">
        <f t="shared" si="56"/>
        <v/>
      </c>
    </row>
    <row r="762" spans="1:28" s="227" customFormat="1" ht="20.399999999999999">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5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55"/>
        <v>0</v>
      </c>
      <c r="AB762" s="228" t="str">
        <f t="shared" si="56"/>
        <v/>
      </c>
    </row>
    <row r="763" spans="1:28" s="227" customFormat="1" ht="20.399999999999999">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5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58">IF(AND(C763="Smelter not listed",OR(LEN(D763)=0,LEN(E763)=0)),1,0)</f>
        <v>0</v>
      </c>
      <c r="AB763" s="228" t="str">
        <f t="shared" ref="AB763" si="59">B763&amp;C763</f>
        <v/>
      </c>
    </row>
    <row r="764" spans="1:28" s="227" customFormat="1" ht="20.399999999999999">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6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61">IF(AND(C764="Smelter not listed",OR(LEN(D764)=0,LEN(E764)=0)),1,0)</f>
        <v>0</v>
      </c>
      <c r="AB764" s="228" t="str">
        <f t="shared" ref="AB764:AB795" si="62">B764&amp;C764</f>
        <v/>
      </c>
    </row>
    <row r="765" spans="1:28" s="227" customFormat="1" ht="20.399999999999999">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6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61"/>
        <v>0</v>
      </c>
      <c r="AB765" s="228" t="str">
        <f t="shared" si="62"/>
        <v/>
      </c>
    </row>
    <row r="766" spans="1:28" s="227" customFormat="1" ht="20.399999999999999">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6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61"/>
        <v>0</v>
      </c>
      <c r="AB766" s="228" t="str">
        <f t="shared" si="62"/>
        <v/>
      </c>
    </row>
    <row r="767" spans="1:28" s="227" customFormat="1" ht="20.399999999999999">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6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61"/>
        <v>0</v>
      </c>
      <c r="AB767" s="228" t="str">
        <f t="shared" si="62"/>
        <v/>
      </c>
    </row>
    <row r="768" spans="1:28" s="227" customFormat="1" ht="20.399999999999999">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6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61"/>
        <v>0</v>
      </c>
      <c r="AB768" s="228" t="str">
        <f t="shared" si="62"/>
        <v/>
      </c>
    </row>
    <row r="769" spans="1:28" s="227" customFormat="1" ht="20.399999999999999">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6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61"/>
        <v>0</v>
      </c>
      <c r="AB769" s="228" t="str">
        <f t="shared" si="62"/>
        <v/>
      </c>
    </row>
    <row r="770" spans="1:28" s="227" customFormat="1" ht="20.399999999999999">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6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61"/>
        <v>0</v>
      </c>
      <c r="AB770" s="228" t="str">
        <f t="shared" si="62"/>
        <v/>
      </c>
    </row>
    <row r="771" spans="1:28" s="227" customFormat="1" ht="20.399999999999999">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6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61"/>
        <v>0</v>
      </c>
      <c r="AB771" s="228" t="str">
        <f t="shared" si="62"/>
        <v/>
      </c>
    </row>
    <row r="772" spans="1:28" s="227" customFormat="1" ht="20.399999999999999">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6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61"/>
        <v>0</v>
      </c>
      <c r="AB772" s="228" t="str">
        <f t="shared" si="62"/>
        <v/>
      </c>
    </row>
    <row r="773" spans="1:28" s="227" customFormat="1" ht="20.399999999999999">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6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61"/>
        <v>0</v>
      </c>
      <c r="AB773" s="228" t="str">
        <f t="shared" si="62"/>
        <v/>
      </c>
    </row>
    <row r="774" spans="1:28" s="227" customFormat="1" ht="20.399999999999999">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6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61"/>
        <v>0</v>
      </c>
      <c r="AB774" s="228" t="str">
        <f t="shared" si="62"/>
        <v/>
      </c>
    </row>
    <row r="775" spans="1:28" s="227" customFormat="1" ht="20.399999999999999">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6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61"/>
        <v>0</v>
      </c>
      <c r="AB775" s="228" t="str">
        <f t="shared" si="62"/>
        <v/>
      </c>
    </row>
    <row r="776" spans="1:28" s="227" customFormat="1" ht="20.399999999999999">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6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61"/>
        <v>0</v>
      </c>
      <c r="AB776" s="228" t="str">
        <f t="shared" si="62"/>
        <v/>
      </c>
    </row>
    <row r="777" spans="1:28" s="227" customFormat="1" ht="20.399999999999999">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6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61"/>
        <v>0</v>
      </c>
      <c r="AB777" s="228" t="str">
        <f t="shared" si="62"/>
        <v/>
      </c>
    </row>
    <row r="778" spans="1:28" s="227" customFormat="1" ht="20.399999999999999">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6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61"/>
        <v>0</v>
      </c>
      <c r="AB778" s="228" t="str">
        <f t="shared" si="62"/>
        <v/>
      </c>
    </row>
    <row r="779" spans="1:28" s="227" customFormat="1" ht="20.399999999999999">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6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61"/>
        <v>0</v>
      </c>
      <c r="AB779" s="228" t="str">
        <f t="shared" si="62"/>
        <v/>
      </c>
    </row>
    <row r="780" spans="1:28" s="227" customFormat="1" ht="20.399999999999999">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6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61"/>
        <v>0</v>
      </c>
      <c r="AB780" s="228" t="str">
        <f t="shared" si="62"/>
        <v/>
      </c>
    </row>
    <row r="781" spans="1:28" s="227" customFormat="1" ht="20.399999999999999">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6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61"/>
        <v>0</v>
      </c>
      <c r="AB781" s="228" t="str">
        <f t="shared" si="62"/>
        <v/>
      </c>
    </row>
    <row r="782" spans="1:28" s="227" customFormat="1" ht="20.399999999999999">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6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61"/>
        <v>0</v>
      </c>
      <c r="AB782" s="228" t="str">
        <f t="shared" si="62"/>
        <v/>
      </c>
    </row>
    <row r="783" spans="1:28" s="227" customFormat="1" ht="20.399999999999999">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6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61"/>
        <v>0</v>
      </c>
      <c r="AB783" s="228" t="str">
        <f t="shared" si="62"/>
        <v/>
      </c>
    </row>
    <row r="784" spans="1:28" s="227" customFormat="1" ht="20.399999999999999">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6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61"/>
        <v>0</v>
      </c>
      <c r="AB784" s="228" t="str">
        <f t="shared" si="62"/>
        <v/>
      </c>
    </row>
    <row r="785" spans="1:28" s="227" customFormat="1" ht="20.399999999999999">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6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61"/>
        <v>0</v>
      </c>
      <c r="AB785" s="228" t="str">
        <f t="shared" si="62"/>
        <v/>
      </c>
    </row>
    <row r="786" spans="1:28" s="227" customFormat="1" ht="20.399999999999999">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6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61"/>
        <v>0</v>
      </c>
      <c r="AB786" s="228" t="str">
        <f t="shared" si="62"/>
        <v/>
      </c>
    </row>
    <row r="787" spans="1:28" s="227" customFormat="1" ht="20.399999999999999">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6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61"/>
        <v>0</v>
      </c>
      <c r="AB787" s="228" t="str">
        <f t="shared" si="62"/>
        <v/>
      </c>
    </row>
    <row r="788" spans="1:28" s="227" customFormat="1" ht="20.399999999999999">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6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61"/>
        <v>0</v>
      </c>
      <c r="AB788" s="228" t="str">
        <f t="shared" si="62"/>
        <v/>
      </c>
    </row>
    <row r="789" spans="1:28" s="227" customFormat="1" ht="20.399999999999999">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6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61"/>
        <v>0</v>
      </c>
      <c r="AB789" s="228" t="str">
        <f t="shared" si="62"/>
        <v/>
      </c>
    </row>
    <row r="790" spans="1:28" s="227" customFormat="1" ht="20.399999999999999">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6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61"/>
        <v>0</v>
      </c>
      <c r="AB790" s="228" t="str">
        <f t="shared" si="62"/>
        <v/>
      </c>
    </row>
    <row r="791" spans="1:28" s="227" customFormat="1" ht="20.399999999999999">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6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61"/>
        <v>0</v>
      </c>
      <c r="AB791" s="228" t="str">
        <f t="shared" si="62"/>
        <v/>
      </c>
    </row>
    <row r="792" spans="1:28" s="227" customFormat="1" ht="20.399999999999999">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6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61"/>
        <v>0</v>
      </c>
      <c r="AB792" s="228" t="str">
        <f t="shared" si="62"/>
        <v/>
      </c>
    </row>
    <row r="793" spans="1:28" s="227" customFormat="1" ht="20.399999999999999">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6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61"/>
        <v>0</v>
      </c>
      <c r="AB793" s="228" t="str">
        <f t="shared" si="62"/>
        <v/>
      </c>
    </row>
    <row r="794" spans="1:28" s="227" customFormat="1" ht="20.399999999999999">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6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61"/>
        <v>0</v>
      </c>
      <c r="AB794" s="228" t="str">
        <f t="shared" si="62"/>
        <v/>
      </c>
    </row>
    <row r="795" spans="1:28" s="227" customFormat="1" ht="20.399999999999999">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6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61"/>
        <v>0</v>
      </c>
      <c r="AB795" s="228" t="str">
        <f t="shared" si="62"/>
        <v/>
      </c>
    </row>
    <row r="796" spans="1:28" s="227" customFormat="1" ht="20.399999999999999">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6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64">IF(AND(C796="Smelter not listed",OR(LEN(D796)=0,LEN(E796)=0)),1,0)</f>
        <v>0</v>
      </c>
      <c r="AB796" s="228" t="str">
        <f t="shared" ref="AB796:AB826" si="65">B796&amp;C796</f>
        <v/>
      </c>
    </row>
    <row r="797" spans="1:28" s="227" customFormat="1" ht="20.399999999999999">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6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64"/>
        <v>0</v>
      </c>
      <c r="AB797" s="228" t="str">
        <f t="shared" si="65"/>
        <v/>
      </c>
    </row>
    <row r="798" spans="1:28" s="227" customFormat="1" ht="20.399999999999999">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6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64"/>
        <v>0</v>
      </c>
      <c r="AB798" s="228" t="str">
        <f t="shared" si="65"/>
        <v/>
      </c>
    </row>
    <row r="799" spans="1:28" s="227" customFormat="1" ht="20.399999999999999">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6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64"/>
        <v>0</v>
      </c>
      <c r="AB799" s="228" t="str">
        <f t="shared" si="65"/>
        <v/>
      </c>
    </row>
    <row r="800" spans="1:28" s="227" customFormat="1" ht="20.399999999999999">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6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64"/>
        <v>0</v>
      </c>
      <c r="AB800" s="228" t="str">
        <f t="shared" si="65"/>
        <v/>
      </c>
    </row>
    <row r="801" spans="1:28" s="227" customFormat="1" ht="20.399999999999999">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6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64"/>
        <v>0</v>
      </c>
      <c r="AB801" s="228" t="str">
        <f t="shared" si="65"/>
        <v/>
      </c>
    </row>
    <row r="802" spans="1:28" s="227" customFormat="1" ht="20.399999999999999">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6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64"/>
        <v>0</v>
      </c>
      <c r="AB802" s="228" t="str">
        <f t="shared" si="65"/>
        <v/>
      </c>
    </row>
    <row r="803" spans="1:28" s="227" customFormat="1" ht="20.399999999999999">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6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64"/>
        <v>0</v>
      </c>
      <c r="AB803" s="228" t="str">
        <f t="shared" si="65"/>
        <v/>
      </c>
    </row>
    <row r="804" spans="1:28" s="227" customFormat="1" ht="20.399999999999999">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6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64"/>
        <v>0</v>
      </c>
      <c r="AB804" s="228" t="str">
        <f t="shared" si="65"/>
        <v/>
      </c>
    </row>
    <row r="805" spans="1:28" s="227" customFormat="1" ht="20.399999999999999">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6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64"/>
        <v>0</v>
      </c>
      <c r="AB805" s="228" t="str">
        <f t="shared" si="65"/>
        <v/>
      </c>
    </row>
    <row r="806" spans="1:28" s="227" customFormat="1" ht="20.399999999999999">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6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64"/>
        <v>0</v>
      </c>
      <c r="AB806" s="228" t="str">
        <f t="shared" si="65"/>
        <v/>
      </c>
    </row>
    <row r="807" spans="1:28" s="227" customFormat="1" ht="20.399999999999999">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6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64"/>
        <v>0</v>
      </c>
      <c r="AB807" s="228" t="str">
        <f t="shared" si="65"/>
        <v/>
      </c>
    </row>
    <row r="808" spans="1:28" s="227" customFormat="1" ht="20.399999999999999">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6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64"/>
        <v>0</v>
      </c>
      <c r="AB808" s="228" t="str">
        <f t="shared" si="65"/>
        <v/>
      </c>
    </row>
    <row r="809" spans="1:28" s="227" customFormat="1" ht="20.399999999999999">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6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64"/>
        <v>0</v>
      </c>
      <c r="AB809" s="228" t="str">
        <f t="shared" si="65"/>
        <v/>
      </c>
    </row>
    <row r="810" spans="1:28" s="227" customFormat="1" ht="20.399999999999999">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6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64"/>
        <v>0</v>
      </c>
      <c r="AB810" s="228" t="str">
        <f t="shared" si="65"/>
        <v/>
      </c>
    </row>
    <row r="811" spans="1:28" s="227" customFormat="1" ht="20.399999999999999">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6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64"/>
        <v>0</v>
      </c>
      <c r="AB811" s="228" t="str">
        <f t="shared" si="65"/>
        <v/>
      </c>
    </row>
    <row r="812" spans="1:28" s="227" customFormat="1" ht="20.399999999999999">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6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64"/>
        <v>0</v>
      </c>
      <c r="AB812" s="228" t="str">
        <f t="shared" si="65"/>
        <v/>
      </c>
    </row>
    <row r="813" spans="1:28" s="227" customFormat="1" ht="20.399999999999999">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6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64"/>
        <v>0</v>
      </c>
      <c r="AB813" s="228" t="str">
        <f t="shared" si="65"/>
        <v/>
      </c>
    </row>
    <row r="814" spans="1:28" s="227" customFormat="1" ht="20.399999999999999">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6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64"/>
        <v>0</v>
      </c>
      <c r="AB814" s="228" t="str">
        <f t="shared" si="65"/>
        <v/>
      </c>
    </row>
    <row r="815" spans="1:28" s="227" customFormat="1" ht="20.399999999999999">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6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64"/>
        <v>0</v>
      </c>
      <c r="AB815" s="228" t="str">
        <f t="shared" si="65"/>
        <v/>
      </c>
    </row>
    <row r="816" spans="1:28" s="227" customFormat="1" ht="20.399999999999999">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6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64"/>
        <v>0</v>
      </c>
      <c r="AB816" s="228" t="str">
        <f t="shared" si="65"/>
        <v/>
      </c>
    </row>
    <row r="817" spans="1:28" s="227" customFormat="1" ht="20.399999999999999">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6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64"/>
        <v>0</v>
      </c>
      <c r="AB817" s="228" t="str">
        <f t="shared" si="65"/>
        <v/>
      </c>
    </row>
    <row r="818" spans="1:28" s="227" customFormat="1" ht="20.399999999999999">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6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64"/>
        <v>0</v>
      </c>
      <c r="AB818" s="228" t="str">
        <f t="shared" si="65"/>
        <v/>
      </c>
    </row>
    <row r="819" spans="1:28" s="227" customFormat="1" ht="20.399999999999999">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6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64"/>
        <v>0</v>
      </c>
      <c r="AB819" s="228" t="str">
        <f t="shared" si="65"/>
        <v/>
      </c>
    </row>
    <row r="820" spans="1:28" s="227" customFormat="1" ht="20.399999999999999">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6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64"/>
        <v>0</v>
      </c>
      <c r="AB820" s="228" t="str">
        <f t="shared" si="65"/>
        <v/>
      </c>
    </row>
    <row r="821" spans="1:28" s="227" customFormat="1" ht="20.399999999999999">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6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64"/>
        <v>0</v>
      </c>
      <c r="AB821" s="228" t="str">
        <f t="shared" si="65"/>
        <v/>
      </c>
    </row>
    <row r="822" spans="1:28" s="227" customFormat="1" ht="20.399999999999999">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6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64"/>
        <v>0</v>
      </c>
      <c r="AB822" s="228" t="str">
        <f t="shared" si="65"/>
        <v/>
      </c>
    </row>
    <row r="823" spans="1:28" s="227" customFormat="1" ht="20.399999999999999">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6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64"/>
        <v>0</v>
      </c>
      <c r="AB823" s="228" t="str">
        <f t="shared" si="65"/>
        <v/>
      </c>
    </row>
    <row r="824" spans="1:28" s="227" customFormat="1" ht="20.399999999999999">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6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64"/>
        <v>0</v>
      </c>
      <c r="AB824" s="228" t="str">
        <f t="shared" si="65"/>
        <v/>
      </c>
    </row>
    <row r="825" spans="1:28" s="227" customFormat="1" ht="20.399999999999999">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6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64"/>
        <v>0</v>
      </c>
      <c r="AB825" s="228" t="str">
        <f t="shared" si="65"/>
        <v/>
      </c>
    </row>
    <row r="826" spans="1:28" s="227" customFormat="1" ht="20.399999999999999">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6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64"/>
        <v>0</v>
      </c>
      <c r="AB826" s="228" t="str">
        <f t="shared" si="65"/>
        <v/>
      </c>
    </row>
    <row r="827" spans="1:28" s="227" customFormat="1" ht="20.399999999999999">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6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67">IF(AND(C827="Smelter not listed",OR(LEN(D827)=0,LEN(E827)=0)),1,0)</f>
        <v>0</v>
      </c>
      <c r="AB827" s="228" t="str">
        <f t="shared" ref="AB827" si="68">B827&amp;C827</f>
        <v/>
      </c>
    </row>
    <row r="828" spans="1:28" s="227" customFormat="1" ht="20.399999999999999">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6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70">IF(AND(C828="Smelter not listed",OR(LEN(D828)=0,LEN(E828)=0)),1,0)</f>
        <v>0</v>
      </c>
      <c r="AB828" s="228" t="str">
        <f t="shared" ref="AB828:AB859" si="71">B828&amp;C828</f>
        <v/>
      </c>
    </row>
    <row r="829" spans="1:28" s="227" customFormat="1" ht="20.399999999999999">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6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70"/>
        <v>0</v>
      </c>
      <c r="AB829" s="228" t="str">
        <f t="shared" si="71"/>
        <v/>
      </c>
    </row>
    <row r="830" spans="1:28" s="227" customFormat="1" ht="20.399999999999999">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6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70"/>
        <v>0</v>
      </c>
      <c r="AB830" s="228" t="str">
        <f t="shared" si="71"/>
        <v/>
      </c>
    </row>
    <row r="831" spans="1:28" s="227" customFormat="1" ht="20.399999999999999">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6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70"/>
        <v>0</v>
      </c>
      <c r="AB831" s="228" t="str">
        <f t="shared" si="71"/>
        <v/>
      </c>
    </row>
    <row r="832" spans="1:28" s="227" customFormat="1" ht="20.399999999999999">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6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70"/>
        <v>0</v>
      </c>
      <c r="AB832" s="228" t="str">
        <f t="shared" si="71"/>
        <v/>
      </c>
    </row>
    <row r="833" spans="1:28" s="227" customFormat="1" ht="20.399999999999999">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6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70"/>
        <v>0</v>
      </c>
      <c r="AB833" s="228" t="str">
        <f t="shared" si="71"/>
        <v/>
      </c>
    </row>
    <row r="834" spans="1:28" s="227" customFormat="1" ht="20.399999999999999">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6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70"/>
        <v>0</v>
      </c>
      <c r="AB834" s="228" t="str">
        <f t="shared" si="71"/>
        <v/>
      </c>
    </row>
    <row r="835" spans="1:28" s="227" customFormat="1" ht="20.399999999999999">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6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70"/>
        <v>0</v>
      </c>
      <c r="AB835" s="228" t="str">
        <f t="shared" si="71"/>
        <v/>
      </c>
    </row>
    <row r="836" spans="1:28" s="227" customFormat="1" ht="20.399999999999999">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6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70"/>
        <v>0</v>
      </c>
      <c r="AB836" s="228" t="str">
        <f t="shared" si="71"/>
        <v/>
      </c>
    </row>
    <row r="837" spans="1:28" s="227" customFormat="1" ht="20.399999999999999">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6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70"/>
        <v>0</v>
      </c>
      <c r="AB837" s="228" t="str">
        <f t="shared" si="71"/>
        <v/>
      </c>
    </row>
    <row r="838" spans="1:28" s="227" customFormat="1" ht="20.399999999999999">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6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70"/>
        <v>0</v>
      </c>
      <c r="AB838" s="228" t="str">
        <f t="shared" si="71"/>
        <v/>
      </c>
    </row>
    <row r="839" spans="1:28" s="227" customFormat="1" ht="20.399999999999999">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6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70"/>
        <v>0</v>
      </c>
      <c r="AB839" s="228" t="str">
        <f t="shared" si="71"/>
        <v/>
      </c>
    </row>
    <row r="840" spans="1:28" s="227" customFormat="1" ht="20.399999999999999">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6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70"/>
        <v>0</v>
      </c>
      <c r="AB840" s="228" t="str">
        <f t="shared" si="71"/>
        <v/>
      </c>
    </row>
    <row r="841" spans="1:28" s="227" customFormat="1" ht="20.399999999999999">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6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70"/>
        <v>0</v>
      </c>
      <c r="AB841" s="228" t="str">
        <f t="shared" si="71"/>
        <v/>
      </c>
    </row>
    <row r="842" spans="1:28" s="227" customFormat="1" ht="20.399999999999999">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6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70"/>
        <v>0</v>
      </c>
      <c r="AB842" s="228" t="str">
        <f t="shared" si="71"/>
        <v/>
      </c>
    </row>
    <row r="843" spans="1:28" s="227" customFormat="1" ht="20.399999999999999">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6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70"/>
        <v>0</v>
      </c>
      <c r="AB843" s="228" t="str">
        <f t="shared" si="71"/>
        <v/>
      </c>
    </row>
    <row r="844" spans="1:28" s="227" customFormat="1" ht="20.399999999999999">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6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70"/>
        <v>0</v>
      </c>
      <c r="AB844" s="228" t="str">
        <f t="shared" si="71"/>
        <v/>
      </c>
    </row>
    <row r="845" spans="1:28" s="227" customFormat="1" ht="20.399999999999999">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6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70"/>
        <v>0</v>
      </c>
      <c r="AB845" s="228" t="str">
        <f t="shared" si="71"/>
        <v/>
      </c>
    </row>
    <row r="846" spans="1:28" s="227" customFormat="1" ht="20.399999999999999">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6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70"/>
        <v>0</v>
      </c>
      <c r="AB846" s="228" t="str">
        <f t="shared" si="71"/>
        <v/>
      </c>
    </row>
    <row r="847" spans="1:28" s="227" customFormat="1" ht="20.399999999999999">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6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70"/>
        <v>0</v>
      </c>
      <c r="AB847" s="228" t="str">
        <f t="shared" si="71"/>
        <v/>
      </c>
    </row>
    <row r="848" spans="1:28" s="227" customFormat="1" ht="20.399999999999999">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6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70"/>
        <v>0</v>
      </c>
      <c r="AB848" s="228" t="str">
        <f t="shared" si="71"/>
        <v/>
      </c>
    </row>
    <row r="849" spans="1:28" s="227" customFormat="1" ht="20.399999999999999">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6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70"/>
        <v>0</v>
      </c>
      <c r="AB849" s="228" t="str">
        <f t="shared" si="71"/>
        <v/>
      </c>
    </row>
    <row r="850" spans="1:28" s="227" customFormat="1" ht="20.399999999999999">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6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70"/>
        <v>0</v>
      </c>
      <c r="AB850" s="228" t="str">
        <f t="shared" si="71"/>
        <v/>
      </c>
    </row>
    <row r="851" spans="1:28" s="227" customFormat="1" ht="20.399999999999999">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6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70"/>
        <v>0</v>
      </c>
      <c r="AB851" s="228" t="str">
        <f t="shared" si="71"/>
        <v/>
      </c>
    </row>
    <row r="852" spans="1:28" s="227" customFormat="1" ht="20.399999999999999">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6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70"/>
        <v>0</v>
      </c>
      <c r="AB852" s="228" t="str">
        <f t="shared" si="71"/>
        <v/>
      </c>
    </row>
    <row r="853" spans="1:28" s="227" customFormat="1" ht="20.399999999999999">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6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70"/>
        <v>0</v>
      </c>
      <c r="AB853" s="228" t="str">
        <f t="shared" si="71"/>
        <v/>
      </c>
    </row>
    <row r="854" spans="1:28" s="227" customFormat="1" ht="20.399999999999999">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6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70"/>
        <v>0</v>
      </c>
      <c r="AB854" s="228" t="str">
        <f t="shared" si="71"/>
        <v/>
      </c>
    </row>
    <row r="855" spans="1:28" s="227" customFormat="1" ht="20.399999999999999">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6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70"/>
        <v>0</v>
      </c>
      <c r="AB855" s="228" t="str">
        <f t="shared" si="71"/>
        <v/>
      </c>
    </row>
    <row r="856" spans="1:28" s="227" customFormat="1" ht="20.399999999999999">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6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70"/>
        <v>0</v>
      </c>
      <c r="AB856" s="228" t="str">
        <f t="shared" si="71"/>
        <v/>
      </c>
    </row>
    <row r="857" spans="1:28" s="227" customFormat="1" ht="20.399999999999999">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6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70"/>
        <v>0</v>
      </c>
      <c r="AB857" s="228" t="str">
        <f t="shared" si="71"/>
        <v/>
      </c>
    </row>
    <row r="858" spans="1:28" s="227" customFormat="1" ht="20.399999999999999">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6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70"/>
        <v>0</v>
      </c>
      <c r="AB858" s="228" t="str">
        <f t="shared" si="71"/>
        <v/>
      </c>
    </row>
    <row r="859" spans="1:28" s="227" customFormat="1" ht="20.399999999999999">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6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70"/>
        <v>0</v>
      </c>
      <c r="AB859" s="228" t="str">
        <f t="shared" si="71"/>
        <v/>
      </c>
    </row>
    <row r="860" spans="1:28" s="227" customFormat="1" ht="20.399999999999999">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7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73">IF(AND(C860="Smelter not listed",OR(LEN(D860)=0,LEN(E860)=0)),1,0)</f>
        <v>0</v>
      </c>
      <c r="AB860" s="228" t="str">
        <f t="shared" ref="AB860:AB890" si="74">B860&amp;C860</f>
        <v/>
      </c>
    </row>
    <row r="861" spans="1:28" s="227" customFormat="1" ht="20.399999999999999">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7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73"/>
        <v>0</v>
      </c>
      <c r="AB861" s="228" t="str">
        <f t="shared" si="74"/>
        <v/>
      </c>
    </row>
    <row r="862" spans="1:28" s="227" customFormat="1" ht="20.399999999999999">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7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73"/>
        <v>0</v>
      </c>
      <c r="AB862" s="228" t="str">
        <f t="shared" si="74"/>
        <v/>
      </c>
    </row>
    <row r="863" spans="1:28" s="227" customFormat="1" ht="20.399999999999999">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7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73"/>
        <v>0</v>
      </c>
      <c r="AB863" s="228" t="str">
        <f t="shared" si="74"/>
        <v/>
      </c>
    </row>
    <row r="864" spans="1:28" s="227" customFormat="1" ht="20.399999999999999">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7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73"/>
        <v>0</v>
      </c>
      <c r="AB864" s="228" t="str">
        <f t="shared" si="74"/>
        <v/>
      </c>
    </row>
    <row r="865" spans="1:28" s="227" customFormat="1" ht="20.399999999999999">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7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73"/>
        <v>0</v>
      </c>
      <c r="AB865" s="228" t="str">
        <f t="shared" si="74"/>
        <v/>
      </c>
    </row>
    <row r="866" spans="1:28" s="227" customFormat="1" ht="20.399999999999999">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7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73"/>
        <v>0</v>
      </c>
      <c r="AB866" s="228" t="str">
        <f t="shared" si="74"/>
        <v/>
      </c>
    </row>
    <row r="867" spans="1:28" s="227" customFormat="1" ht="20.399999999999999">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7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73"/>
        <v>0</v>
      </c>
      <c r="AB867" s="228" t="str">
        <f t="shared" si="74"/>
        <v/>
      </c>
    </row>
    <row r="868" spans="1:28" s="227" customFormat="1" ht="20.399999999999999">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7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73"/>
        <v>0</v>
      </c>
      <c r="AB868" s="228" t="str">
        <f t="shared" si="74"/>
        <v/>
      </c>
    </row>
    <row r="869" spans="1:28" s="227" customFormat="1" ht="20.399999999999999">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7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73"/>
        <v>0</v>
      </c>
      <c r="AB869" s="228" t="str">
        <f t="shared" si="74"/>
        <v/>
      </c>
    </row>
    <row r="870" spans="1:28" s="227" customFormat="1" ht="20.399999999999999">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7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73"/>
        <v>0</v>
      </c>
      <c r="AB870" s="228" t="str">
        <f t="shared" si="74"/>
        <v/>
      </c>
    </row>
    <row r="871" spans="1:28" s="227" customFormat="1" ht="20.399999999999999">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7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73"/>
        <v>0</v>
      </c>
      <c r="AB871" s="228" t="str">
        <f t="shared" si="74"/>
        <v/>
      </c>
    </row>
    <row r="872" spans="1:28" s="227" customFormat="1" ht="20.399999999999999">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7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73"/>
        <v>0</v>
      </c>
      <c r="AB872" s="228" t="str">
        <f t="shared" si="74"/>
        <v/>
      </c>
    </row>
    <row r="873" spans="1:28" s="227" customFormat="1" ht="20.399999999999999">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7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73"/>
        <v>0</v>
      </c>
      <c r="AB873" s="228" t="str">
        <f t="shared" si="74"/>
        <v/>
      </c>
    </row>
    <row r="874" spans="1:28" s="227" customFormat="1" ht="20.399999999999999">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7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73"/>
        <v>0</v>
      </c>
      <c r="AB874" s="228" t="str">
        <f t="shared" si="74"/>
        <v/>
      </c>
    </row>
    <row r="875" spans="1:28" s="227" customFormat="1" ht="20.399999999999999">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7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73"/>
        <v>0</v>
      </c>
      <c r="AB875" s="228" t="str">
        <f t="shared" si="74"/>
        <v/>
      </c>
    </row>
    <row r="876" spans="1:28" s="227" customFormat="1" ht="20.399999999999999">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7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73"/>
        <v>0</v>
      </c>
      <c r="AB876" s="228" t="str">
        <f t="shared" si="74"/>
        <v/>
      </c>
    </row>
    <row r="877" spans="1:28" s="227" customFormat="1" ht="20.399999999999999">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7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73"/>
        <v>0</v>
      </c>
      <c r="AB877" s="228" t="str">
        <f t="shared" si="74"/>
        <v/>
      </c>
    </row>
    <row r="878" spans="1:28" s="227" customFormat="1" ht="20.399999999999999">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7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73"/>
        <v>0</v>
      </c>
      <c r="AB878" s="228" t="str">
        <f t="shared" si="74"/>
        <v/>
      </c>
    </row>
    <row r="879" spans="1:28" s="227" customFormat="1" ht="20.399999999999999">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7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73"/>
        <v>0</v>
      </c>
      <c r="AB879" s="228" t="str">
        <f t="shared" si="74"/>
        <v/>
      </c>
    </row>
    <row r="880" spans="1:28" s="227" customFormat="1" ht="20.399999999999999">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7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73"/>
        <v>0</v>
      </c>
      <c r="AB880" s="228" t="str">
        <f t="shared" si="74"/>
        <v/>
      </c>
    </row>
    <row r="881" spans="1:28" s="227" customFormat="1" ht="20.399999999999999">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7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73"/>
        <v>0</v>
      </c>
      <c r="AB881" s="228" t="str">
        <f t="shared" si="74"/>
        <v/>
      </c>
    </row>
    <row r="882" spans="1:28" s="227" customFormat="1" ht="20.399999999999999">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7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73"/>
        <v>0</v>
      </c>
      <c r="AB882" s="228" t="str">
        <f t="shared" si="74"/>
        <v/>
      </c>
    </row>
    <row r="883" spans="1:28" s="227" customFormat="1" ht="20.399999999999999">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7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73"/>
        <v>0</v>
      </c>
      <c r="AB883" s="228" t="str">
        <f t="shared" si="74"/>
        <v/>
      </c>
    </row>
    <row r="884" spans="1:28" s="227" customFormat="1" ht="20.399999999999999">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7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73"/>
        <v>0</v>
      </c>
      <c r="AB884" s="228" t="str">
        <f t="shared" si="74"/>
        <v/>
      </c>
    </row>
    <row r="885" spans="1:28" s="227" customFormat="1" ht="20.399999999999999">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7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73"/>
        <v>0</v>
      </c>
      <c r="AB885" s="228" t="str">
        <f t="shared" si="74"/>
        <v/>
      </c>
    </row>
    <row r="886" spans="1:28" s="227" customFormat="1" ht="20.399999999999999">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7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73"/>
        <v>0</v>
      </c>
      <c r="AB886" s="228" t="str">
        <f t="shared" si="74"/>
        <v/>
      </c>
    </row>
    <row r="887" spans="1:28" s="227" customFormat="1" ht="20.399999999999999">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7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73"/>
        <v>0</v>
      </c>
      <c r="AB887" s="228" t="str">
        <f t="shared" si="74"/>
        <v/>
      </c>
    </row>
    <row r="888" spans="1:28" s="227" customFormat="1" ht="20.399999999999999">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7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73"/>
        <v>0</v>
      </c>
      <c r="AB888" s="228" t="str">
        <f t="shared" si="74"/>
        <v/>
      </c>
    </row>
    <row r="889" spans="1:28" s="227" customFormat="1" ht="20.399999999999999">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7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73"/>
        <v>0</v>
      </c>
      <c r="AB889" s="228" t="str">
        <f t="shared" si="74"/>
        <v/>
      </c>
    </row>
    <row r="890" spans="1:28" s="227" customFormat="1" ht="20.399999999999999">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7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73"/>
        <v>0</v>
      </c>
      <c r="AB890" s="228" t="str">
        <f t="shared" si="74"/>
        <v/>
      </c>
    </row>
    <row r="891" spans="1:28" s="227" customFormat="1" ht="20.399999999999999">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7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76">IF(AND(C891="Smelter not listed",OR(LEN(D891)=0,LEN(E891)=0)),1,0)</f>
        <v>0</v>
      </c>
      <c r="AB891" s="228" t="str">
        <f t="shared" ref="AB891" si="77">B891&amp;C891</f>
        <v/>
      </c>
    </row>
    <row r="892" spans="1:28" s="227" customFormat="1" ht="20.399999999999999">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7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79">IF(AND(C892="Smelter not listed",OR(LEN(D892)=0,LEN(E892)=0)),1,0)</f>
        <v>0</v>
      </c>
      <c r="AB892" s="228" t="str">
        <f t="shared" ref="AB892:AB923" si="80">B892&amp;C892</f>
        <v/>
      </c>
    </row>
    <row r="893" spans="1:28" s="227" customFormat="1" ht="20.399999999999999">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7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79"/>
        <v>0</v>
      </c>
      <c r="AB893" s="228" t="str">
        <f t="shared" si="80"/>
        <v/>
      </c>
    </row>
    <row r="894" spans="1:28" s="227" customFormat="1" ht="20.399999999999999">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7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79"/>
        <v>0</v>
      </c>
      <c r="AB894" s="228" t="str">
        <f t="shared" si="80"/>
        <v/>
      </c>
    </row>
    <row r="895" spans="1:28" s="227" customFormat="1" ht="20.399999999999999">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7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79"/>
        <v>0</v>
      </c>
      <c r="AB895" s="228" t="str">
        <f t="shared" si="80"/>
        <v/>
      </c>
    </row>
    <row r="896" spans="1:28" s="227" customFormat="1" ht="20.399999999999999">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7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79"/>
        <v>0</v>
      </c>
      <c r="AB896" s="228" t="str">
        <f t="shared" si="80"/>
        <v/>
      </c>
    </row>
    <row r="897" spans="1:28" s="227" customFormat="1" ht="20.399999999999999">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7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79"/>
        <v>0</v>
      </c>
      <c r="AB897" s="228" t="str">
        <f t="shared" si="80"/>
        <v/>
      </c>
    </row>
    <row r="898" spans="1:28" s="227" customFormat="1" ht="20.399999999999999">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7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79"/>
        <v>0</v>
      </c>
      <c r="AB898" s="228" t="str">
        <f t="shared" si="80"/>
        <v/>
      </c>
    </row>
    <row r="899" spans="1:28" s="227" customFormat="1" ht="20.399999999999999">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7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79"/>
        <v>0</v>
      </c>
      <c r="AB899" s="228" t="str">
        <f t="shared" si="80"/>
        <v/>
      </c>
    </row>
    <row r="900" spans="1:28" s="227" customFormat="1" ht="20.399999999999999">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7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79"/>
        <v>0</v>
      </c>
      <c r="AB900" s="228" t="str">
        <f t="shared" si="80"/>
        <v/>
      </c>
    </row>
    <row r="901" spans="1:28" s="227" customFormat="1" ht="20.399999999999999">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7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79"/>
        <v>0</v>
      </c>
      <c r="AB901" s="228" t="str">
        <f t="shared" si="80"/>
        <v/>
      </c>
    </row>
    <row r="902" spans="1:28" s="227" customFormat="1" ht="20.399999999999999">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7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79"/>
        <v>0</v>
      </c>
      <c r="AB902" s="228" t="str">
        <f t="shared" si="80"/>
        <v/>
      </c>
    </row>
    <row r="903" spans="1:28" s="227" customFormat="1" ht="20.399999999999999">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7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79"/>
        <v>0</v>
      </c>
      <c r="AB903" s="228" t="str">
        <f t="shared" si="80"/>
        <v/>
      </c>
    </row>
    <row r="904" spans="1:28" s="227" customFormat="1" ht="20.399999999999999">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7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79"/>
        <v>0</v>
      </c>
      <c r="AB904" s="228" t="str">
        <f t="shared" si="80"/>
        <v/>
      </c>
    </row>
    <row r="905" spans="1:28" s="227" customFormat="1" ht="20.399999999999999">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7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79"/>
        <v>0</v>
      </c>
      <c r="AB905" s="228" t="str">
        <f t="shared" si="80"/>
        <v/>
      </c>
    </row>
    <row r="906" spans="1:28" s="227" customFormat="1" ht="20.399999999999999">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7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79"/>
        <v>0</v>
      </c>
      <c r="AB906" s="228" t="str">
        <f t="shared" si="80"/>
        <v/>
      </c>
    </row>
    <row r="907" spans="1:28" s="227" customFormat="1" ht="20.399999999999999">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7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79"/>
        <v>0</v>
      </c>
      <c r="AB907" s="228" t="str">
        <f t="shared" si="80"/>
        <v/>
      </c>
    </row>
    <row r="908" spans="1:28" s="227" customFormat="1" ht="20.399999999999999">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7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79"/>
        <v>0</v>
      </c>
      <c r="AB908" s="228" t="str">
        <f t="shared" si="80"/>
        <v/>
      </c>
    </row>
    <row r="909" spans="1:28" s="227" customFormat="1" ht="20.399999999999999">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7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79"/>
        <v>0</v>
      </c>
      <c r="AB909" s="228" t="str">
        <f t="shared" si="80"/>
        <v/>
      </c>
    </row>
    <row r="910" spans="1:28" s="227" customFormat="1" ht="20.399999999999999">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7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79"/>
        <v>0</v>
      </c>
      <c r="AB910" s="228" t="str">
        <f t="shared" si="80"/>
        <v/>
      </c>
    </row>
    <row r="911" spans="1:28" s="227" customFormat="1" ht="20.399999999999999">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7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79"/>
        <v>0</v>
      </c>
      <c r="AB911" s="228" t="str">
        <f t="shared" si="80"/>
        <v/>
      </c>
    </row>
    <row r="912" spans="1:28" s="227" customFormat="1" ht="20.399999999999999">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7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79"/>
        <v>0</v>
      </c>
      <c r="AB912" s="228" t="str">
        <f t="shared" si="80"/>
        <v/>
      </c>
    </row>
    <row r="913" spans="1:28" s="227" customFormat="1" ht="20.399999999999999">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7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79"/>
        <v>0</v>
      </c>
      <c r="AB913" s="228" t="str">
        <f t="shared" si="80"/>
        <v/>
      </c>
    </row>
    <row r="914" spans="1:28" s="227" customFormat="1" ht="20.399999999999999">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7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79"/>
        <v>0</v>
      </c>
      <c r="AB914" s="228" t="str">
        <f t="shared" si="80"/>
        <v/>
      </c>
    </row>
    <row r="915" spans="1:28" s="227" customFormat="1" ht="20.399999999999999">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7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79"/>
        <v>0</v>
      </c>
      <c r="AB915" s="228" t="str">
        <f t="shared" si="80"/>
        <v/>
      </c>
    </row>
    <row r="916" spans="1:28" s="227" customFormat="1" ht="20.399999999999999">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7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79"/>
        <v>0</v>
      </c>
      <c r="AB916" s="228" t="str">
        <f t="shared" si="80"/>
        <v/>
      </c>
    </row>
    <row r="917" spans="1:28" s="227" customFormat="1" ht="20.399999999999999">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7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79"/>
        <v>0</v>
      </c>
      <c r="AB917" s="228" t="str">
        <f t="shared" si="80"/>
        <v/>
      </c>
    </row>
    <row r="918" spans="1:28" s="227" customFormat="1" ht="20.399999999999999">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7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79"/>
        <v>0</v>
      </c>
      <c r="AB918" s="228" t="str">
        <f t="shared" si="80"/>
        <v/>
      </c>
    </row>
    <row r="919" spans="1:28" s="227" customFormat="1" ht="20.399999999999999">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7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79"/>
        <v>0</v>
      </c>
      <c r="AB919" s="228" t="str">
        <f t="shared" si="80"/>
        <v/>
      </c>
    </row>
    <row r="920" spans="1:28" s="227" customFormat="1" ht="20.399999999999999">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7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79"/>
        <v>0</v>
      </c>
      <c r="AB920" s="228" t="str">
        <f t="shared" si="80"/>
        <v/>
      </c>
    </row>
    <row r="921" spans="1:28" s="227" customFormat="1" ht="20.399999999999999">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7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79"/>
        <v>0</v>
      </c>
      <c r="AB921" s="228" t="str">
        <f t="shared" si="80"/>
        <v/>
      </c>
    </row>
    <row r="922" spans="1:28" s="227" customFormat="1" ht="20.399999999999999">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7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79"/>
        <v>0</v>
      </c>
      <c r="AB922" s="228" t="str">
        <f t="shared" si="80"/>
        <v/>
      </c>
    </row>
    <row r="923" spans="1:28" s="227" customFormat="1" ht="20.399999999999999">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7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79"/>
        <v>0</v>
      </c>
      <c r="AB923" s="228" t="str">
        <f t="shared" si="80"/>
        <v/>
      </c>
    </row>
    <row r="924" spans="1:28" s="227" customFormat="1" ht="20.399999999999999">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8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82">IF(AND(C924="Smelter not listed",OR(LEN(D924)=0,LEN(E924)=0)),1,0)</f>
        <v>0</v>
      </c>
      <c r="AB924" s="228" t="str">
        <f t="shared" ref="AB924:AB954" si="83">B924&amp;C924</f>
        <v/>
      </c>
    </row>
    <row r="925" spans="1:28" s="227" customFormat="1" ht="20.399999999999999">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8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82"/>
        <v>0</v>
      </c>
      <c r="AB925" s="228" t="str">
        <f t="shared" si="83"/>
        <v/>
      </c>
    </row>
    <row r="926" spans="1:28" s="227" customFormat="1" ht="20.399999999999999">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8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82"/>
        <v>0</v>
      </c>
      <c r="AB926" s="228" t="str">
        <f t="shared" si="83"/>
        <v/>
      </c>
    </row>
    <row r="927" spans="1:28" s="227" customFormat="1" ht="20.399999999999999">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8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82"/>
        <v>0</v>
      </c>
      <c r="AB927" s="228" t="str">
        <f t="shared" si="83"/>
        <v/>
      </c>
    </row>
    <row r="928" spans="1:28" s="227" customFormat="1" ht="20.399999999999999">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8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82"/>
        <v>0</v>
      </c>
      <c r="AB928" s="228" t="str">
        <f t="shared" si="83"/>
        <v/>
      </c>
    </row>
    <row r="929" spans="1:28" s="227" customFormat="1" ht="20.399999999999999">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8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82"/>
        <v>0</v>
      </c>
      <c r="AB929" s="228" t="str">
        <f t="shared" si="83"/>
        <v/>
      </c>
    </row>
    <row r="930" spans="1:28" s="227" customFormat="1" ht="20.399999999999999">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8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82"/>
        <v>0</v>
      </c>
      <c r="AB930" s="228" t="str">
        <f t="shared" si="83"/>
        <v/>
      </c>
    </row>
    <row r="931" spans="1:28" s="227" customFormat="1" ht="20.399999999999999">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8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82"/>
        <v>0</v>
      </c>
      <c r="AB931" s="228" t="str">
        <f t="shared" si="83"/>
        <v/>
      </c>
    </row>
    <row r="932" spans="1:28" s="227" customFormat="1" ht="20.399999999999999">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8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82"/>
        <v>0</v>
      </c>
      <c r="AB932" s="228" t="str">
        <f t="shared" si="83"/>
        <v/>
      </c>
    </row>
    <row r="933" spans="1:28" s="227" customFormat="1" ht="20.399999999999999">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8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82"/>
        <v>0</v>
      </c>
      <c r="AB933" s="228" t="str">
        <f t="shared" si="83"/>
        <v/>
      </c>
    </row>
    <row r="934" spans="1:28" s="227" customFormat="1" ht="20.399999999999999">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8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82"/>
        <v>0</v>
      </c>
      <c r="AB934" s="228" t="str">
        <f t="shared" si="83"/>
        <v/>
      </c>
    </row>
    <row r="935" spans="1:28" s="227" customFormat="1" ht="20.399999999999999">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8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82"/>
        <v>0</v>
      </c>
      <c r="AB935" s="228" t="str">
        <f t="shared" si="83"/>
        <v/>
      </c>
    </row>
    <row r="936" spans="1:28" s="227" customFormat="1" ht="20.399999999999999">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8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82"/>
        <v>0</v>
      </c>
      <c r="AB936" s="228" t="str">
        <f t="shared" si="83"/>
        <v/>
      </c>
    </row>
    <row r="937" spans="1:28" s="227" customFormat="1" ht="20.399999999999999">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8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82"/>
        <v>0</v>
      </c>
      <c r="AB937" s="228" t="str">
        <f t="shared" si="83"/>
        <v/>
      </c>
    </row>
    <row r="938" spans="1:28" s="227" customFormat="1" ht="20.399999999999999">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8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82"/>
        <v>0</v>
      </c>
      <c r="AB938" s="228" t="str">
        <f t="shared" si="83"/>
        <v/>
      </c>
    </row>
    <row r="939" spans="1:28" s="227" customFormat="1" ht="20.399999999999999">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8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82"/>
        <v>0</v>
      </c>
      <c r="AB939" s="228" t="str">
        <f t="shared" si="83"/>
        <v/>
      </c>
    </row>
    <row r="940" spans="1:28" s="227" customFormat="1" ht="20.399999999999999">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8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82"/>
        <v>0</v>
      </c>
      <c r="AB940" s="228" t="str">
        <f t="shared" si="83"/>
        <v/>
      </c>
    </row>
    <row r="941" spans="1:28" s="227" customFormat="1" ht="20.399999999999999">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8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82"/>
        <v>0</v>
      </c>
      <c r="AB941" s="228" t="str">
        <f t="shared" si="83"/>
        <v/>
      </c>
    </row>
    <row r="942" spans="1:28" s="227" customFormat="1" ht="20.399999999999999">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8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82"/>
        <v>0</v>
      </c>
      <c r="AB942" s="228" t="str">
        <f t="shared" si="83"/>
        <v/>
      </c>
    </row>
    <row r="943" spans="1:28" s="227" customFormat="1" ht="20.399999999999999">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8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82"/>
        <v>0</v>
      </c>
      <c r="AB943" s="228" t="str">
        <f t="shared" si="83"/>
        <v/>
      </c>
    </row>
    <row r="944" spans="1:28" s="227" customFormat="1" ht="20.399999999999999">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8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82"/>
        <v>0</v>
      </c>
      <c r="AB944" s="228" t="str">
        <f t="shared" si="83"/>
        <v/>
      </c>
    </row>
    <row r="945" spans="1:28" s="227" customFormat="1" ht="20.399999999999999">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8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82"/>
        <v>0</v>
      </c>
      <c r="AB945" s="228" t="str">
        <f t="shared" si="83"/>
        <v/>
      </c>
    </row>
    <row r="946" spans="1:28" s="227" customFormat="1" ht="20.399999999999999">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8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82"/>
        <v>0</v>
      </c>
      <c r="AB946" s="228" t="str">
        <f t="shared" si="83"/>
        <v/>
      </c>
    </row>
    <row r="947" spans="1:28" s="227" customFormat="1" ht="20.399999999999999">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8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82"/>
        <v>0</v>
      </c>
      <c r="AB947" s="228" t="str">
        <f t="shared" si="83"/>
        <v/>
      </c>
    </row>
    <row r="948" spans="1:28" s="227" customFormat="1" ht="20.399999999999999">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8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82"/>
        <v>0</v>
      </c>
      <c r="AB948" s="228" t="str">
        <f t="shared" si="83"/>
        <v/>
      </c>
    </row>
    <row r="949" spans="1:28" s="227" customFormat="1" ht="20.399999999999999">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8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82"/>
        <v>0</v>
      </c>
      <c r="AB949" s="228" t="str">
        <f t="shared" si="83"/>
        <v/>
      </c>
    </row>
    <row r="950" spans="1:28" s="227" customFormat="1" ht="20.399999999999999">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8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82"/>
        <v>0</v>
      </c>
      <c r="AB950" s="228" t="str">
        <f t="shared" si="83"/>
        <v/>
      </c>
    </row>
    <row r="951" spans="1:28" s="227" customFormat="1" ht="20.399999999999999">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8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82"/>
        <v>0</v>
      </c>
      <c r="AB951" s="228" t="str">
        <f t="shared" si="83"/>
        <v/>
      </c>
    </row>
    <row r="952" spans="1:28" s="227" customFormat="1" ht="20.399999999999999">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8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82"/>
        <v>0</v>
      </c>
      <c r="AB952" s="228" t="str">
        <f t="shared" si="83"/>
        <v/>
      </c>
    </row>
    <row r="953" spans="1:28" s="227" customFormat="1" ht="20.399999999999999">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8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82"/>
        <v>0</v>
      </c>
      <c r="AB953" s="228" t="str">
        <f t="shared" si="83"/>
        <v/>
      </c>
    </row>
    <row r="954" spans="1:28" s="227" customFormat="1" ht="20.399999999999999">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8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82"/>
        <v>0</v>
      </c>
      <c r="AB954" s="228" t="str">
        <f t="shared" si="83"/>
        <v/>
      </c>
    </row>
    <row r="955" spans="1:28" s="227" customFormat="1" ht="20.399999999999999">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8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85">IF(AND(C955="Smelter not listed",OR(LEN(D955)=0,LEN(E955)=0)),1,0)</f>
        <v>0</v>
      </c>
      <c r="AB955" s="228" t="str">
        <f t="shared" ref="AB955" si="86">B955&amp;C955</f>
        <v/>
      </c>
    </row>
    <row r="956" spans="1:28" s="227" customFormat="1" ht="20.399999999999999">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8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88">IF(AND(C956="Smelter not listed",OR(LEN(D956)=0,LEN(E956)=0)),1,0)</f>
        <v>0</v>
      </c>
      <c r="AB956" s="228" t="str">
        <f t="shared" ref="AB956:AB987" si="89">B956&amp;C956</f>
        <v/>
      </c>
    </row>
    <row r="957" spans="1:28" s="227" customFormat="1" ht="20.399999999999999">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8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88"/>
        <v>0</v>
      </c>
      <c r="AB957" s="228" t="str">
        <f t="shared" si="89"/>
        <v/>
      </c>
    </row>
    <row r="958" spans="1:28" s="227" customFormat="1" ht="20.399999999999999">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8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88"/>
        <v>0</v>
      </c>
      <c r="AB958" s="228" t="str">
        <f t="shared" si="89"/>
        <v/>
      </c>
    </row>
    <row r="959" spans="1:28" s="227" customFormat="1" ht="20.399999999999999">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8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88"/>
        <v>0</v>
      </c>
      <c r="AB959" s="228" t="str">
        <f t="shared" si="89"/>
        <v/>
      </c>
    </row>
    <row r="960" spans="1:28" s="227" customFormat="1" ht="20.399999999999999">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8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88"/>
        <v>0</v>
      </c>
      <c r="AB960" s="228" t="str">
        <f t="shared" si="89"/>
        <v/>
      </c>
    </row>
    <row r="961" spans="1:28" s="227" customFormat="1" ht="20.399999999999999">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8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88"/>
        <v>0</v>
      </c>
      <c r="AB961" s="228" t="str">
        <f t="shared" si="89"/>
        <v/>
      </c>
    </row>
    <row r="962" spans="1:28" s="227" customFormat="1" ht="20.399999999999999">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8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88"/>
        <v>0</v>
      </c>
      <c r="AB962" s="228" t="str">
        <f t="shared" si="89"/>
        <v/>
      </c>
    </row>
    <row r="963" spans="1:28" s="227" customFormat="1" ht="20.399999999999999">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8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88"/>
        <v>0</v>
      </c>
      <c r="AB963" s="228" t="str">
        <f t="shared" si="89"/>
        <v/>
      </c>
    </row>
    <row r="964" spans="1:28" s="227" customFormat="1" ht="20.399999999999999">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8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88"/>
        <v>0</v>
      </c>
      <c r="AB964" s="228" t="str">
        <f t="shared" si="89"/>
        <v/>
      </c>
    </row>
    <row r="965" spans="1:28" s="227" customFormat="1" ht="20.399999999999999">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8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88"/>
        <v>0</v>
      </c>
      <c r="AB965" s="228" t="str">
        <f t="shared" si="89"/>
        <v/>
      </c>
    </row>
    <row r="966" spans="1:28" s="227" customFormat="1" ht="20.399999999999999">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8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88"/>
        <v>0</v>
      </c>
      <c r="AB966" s="228" t="str">
        <f t="shared" si="89"/>
        <v/>
      </c>
    </row>
    <row r="967" spans="1:28" s="227" customFormat="1" ht="20.399999999999999">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8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88"/>
        <v>0</v>
      </c>
      <c r="AB967" s="228" t="str">
        <f t="shared" si="89"/>
        <v/>
      </c>
    </row>
    <row r="968" spans="1:28" s="227" customFormat="1" ht="20.399999999999999">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8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88"/>
        <v>0</v>
      </c>
      <c r="AB968" s="228" t="str">
        <f t="shared" si="89"/>
        <v/>
      </c>
    </row>
    <row r="969" spans="1:28" s="227" customFormat="1" ht="20.399999999999999">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8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88"/>
        <v>0</v>
      </c>
      <c r="AB969" s="228" t="str">
        <f t="shared" si="89"/>
        <v/>
      </c>
    </row>
    <row r="970" spans="1:28" s="227" customFormat="1" ht="20.399999999999999">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8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88"/>
        <v>0</v>
      </c>
      <c r="AB970" s="228" t="str">
        <f t="shared" si="89"/>
        <v/>
      </c>
    </row>
    <row r="971" spans="1:28" s="227" customFormat="1" ht="20.399999999999999">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8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88"/>
        <v>0</v>
      </c>
      <c r="AB971" s="228" t="str">
        <f t="shared" si="89"/>
        <v/>
      </c>
    </row>
    <row r="972" spans="1:28" s="227" customFormat="1" ht="20.399999999999999">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8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88"/>
        <v>0</v>
      </c>
      <c r="AB972" s="228" t="str">
        <f t="shared" si="89"/>
        <v/>
      </c>
    </row>
    <row r="973" spans="1:28" s="227" customFormat="1" ht="20.399999999999999">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8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88"/>
        <v>0</v>
      </c>
      <c r="AB973" s="228" t="str">
        <f t="shared" si="89"/>
        <v/>
      </c>
    </row>
    <row r="974" spans="1:28" s="227" customFormat="1" ht="20.399999999999999">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8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88"/>
        <v>0</v>
      </c>
      <c r="AB974" s="228" t="str">
        <f t="shared" si="89"/>
        <v/>
      </c>
    </row>
    <row r="975" spans="1:28" s="227" customFormat="1" ht="20.399999999999999">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8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88"/>
        <v>0</v>
      </c>
      <c r="AB975" s="228" t="str">
        <f t="shared" si="89"/>
        <v/>
      </c>
    </row>
    <row r="976" spans="1:28" s="227" customFormat="1" ht="20.399999999999999">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8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88"/>
        <v>0</v>
      </c>
      <c r="AB976" s="228" t="str">
        <f t="shared" si="89"/>
        <v/>
      </c>
    </row>
    <row r="977" spans="1:28" s="227" customFormat="1" ht="20.399999999999999">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8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88"/>
        <v>0</v>
      </c>
      <c r="AB977" s="228" t="str">
        <f t="shared" si="89"/>
        <v/>
      </c>
    </row>
    <row r="978" spans="1:28" s="227" customFormat="1" ht="20.399999999999999">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8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88"/>
        <v>0</v>
      </c>
      <c r="AB978" s="228" t="str">
        <f t="shared" si="89"/>
        <v/>
      </c>
    </row>
    <row r="979" spans="1:28" s="227" customFormat="1" ht="20.399999999999999">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8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88"/>
        <v>0</v>
      </c>
      <c r="AB979" s="228" t="str">
        <f t="shared" si="89"/>
        <v/>
      </c>
    </row>
    <row r="980" spans="1:28" s="227" customFormat="1" ht="20.399999999999999">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8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88"/>
        <v>0</v>
      </c>
      <c r="AB980" s="228" t="str">
        <f t="shared" si="89"/>
        <v/>
      </c>
    </row>
    <row r="981" spans="1:28" s="227" customFormat="1" ht="20.399999999999999">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8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88"/>
        <v>0</v>
      </c>
      <c r="AB981" s="228" t="str">
        <f t="shared" si="89"/>
        <v/>
      </c>
    </row>
    <row r="982" spans="1:28" s="227" customFormat="1" ht="20.399999999999999">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8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88"/>
        <v>0</v>
      </c>
      <c r="AB982" s="228" t="str">
        <f t="shared" si="89"/>
        <v/>
      </c>
    </row>
    <row r="983" spans="1:28" s="227" customFormat="1" ht="20.399999999999999">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8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88"/>
        <v>0</v>
      </c>
      <c r="AB983" s="228" t="str">
        <f t="shared" si="89"/>
        <v/>
      </c>
    </row>
    <row r="984" spans="1:28" s="227" customFormat="1" ht="20.399999999999999">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8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88"/>
        <v>0</v>
      </c>
      <c r="AB984" s="228" t="str">
        <f t="shared" si="89"/>
        <v/>
      </c>
    </row>
    <row r="985" spans="1:28" s="227" customFormat="1" ht="20.399999999999999">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8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88"/>
        <v>0</v>
      </c>
      <c r="AB985" s="228" t="str">
        <f t="shared" si="89"/>
        <v/>
      </c>
    </row>
    <row r="986" spans="1:28" s="227" customFormat="1" ht="20.399999999999999">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8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88"/>
        <v>0</v>
      </c>
      <c r="AB986" s="228" t="str">
        <f t="shared" si="89"/>
        <v/>
      </c>
    </row>
    <row r="987" spans="1:28" s="227" customFormat="1" ht="20.399999999999999">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8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88"/>
        <v>0</v>
      </c>
      <c r="AB987" s="228" t="str">
        <f t="shared" si="89"/>
        <v/>
      </c>
    </row>
    <row r="988" spans="1:28" s="227" customFormat="1" ht="20.399999999999999">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9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91">IF(AND(C988="Smelter not listed",OR(LEN(D988)=0,LEN(E988)=0)),1,0)</f>
        <v>0</v>
      </c>
      <c r="AB988" s="228" t="str">
        <f t="shared" ref="AB988:AB1018" si="92">B988&amp;C988</f>
        <v/>
      </c>
    </row>
    <row r="989" spans="1:28" s="227" customFormat="1" ht="20.399999999999999">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9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91"/>
        <v>0</v>
      </c>
      <c r="AB989" s="228" t="str">
        <f t="shared" si="92"/>
        <v/>
      </c>
    </row>
    <row r="990" spans="1:28" s="227" customFormat="1" ht="20.399999999999999">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9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91"/>
        <v>0</v>
      </c>
      <c r="AB990" s="228" t="str">
        <f t="shared" si="92"/>
        <v/>
      </c>
    </row>
    <row r="991" spans="1:28" s="227" customFormat="1" ht="20.399999999999999">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9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91"/>
        <v>0</v>
      </c>
      <c r="AB991" s="228" t="str">
        <f t="shared" si="92"/>
        <v/>
      </c>
    </row>
    <row r="992" spans="1:28" s="227" customFormat="1" ht="20.399999999999999">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9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91"/>
        <v>0</v>
      </c>
      <c r="AB992" s="228" t="str">
        <f t="shared" si="92"/>
        <v/>
      </c>
    </row>
    <row r="993" spans="1:28" s="227" customFormat="1" ht="20.399999999999999">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9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91"/>
        <v>0</v>
      </c>
      <c r="AB993" s="228" t="str">
        <f t="shared" si="92"/>
        <v/>
      </c>
    </row>
    <row r="994" spans="1:28" s="227" customFormat="1" ht="20.399999999999999">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9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91"/>
        <v>0</v>
      </c>
      <c r="AB994" s="228" t="str">
        <f t="shared" si="92"/>
        <v/>
      </c>
    </row>
    <row r="995" spans="1:28" s="227" customFormat="1" ht="20.399999999999999">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9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91"/>
        <v>0</v>
      </c>
      <c r="AB995" s="228" t="str">
        <f t="shared" si="92"/>
        <v/>
      </c>
    </row>
    <row r="996" spans="1:28" s="227" customFormat="1" ht="20.399999999999999">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9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91"/>
        <v>0</v>
      </c>
      <c r="AB996" s="228" t="str">
        <f t="shared" si="92"/>
        <v/>
      </c>
    </row>
    <row r="997" spans="1:28" s="227" customFormat="1" ht="20.399999999999999">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9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91"/>
        <v>0</v>
      </c>
      <c r="AB997" s="228" t="str">
        <f t="shared" si="92"/>
        <v/>
      </c>
    </row>
    <row r="998" spans="1:28" s="227" customFormat="1" ht="20.399999999999999">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9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91"/>
        <v>0</v>
      </c>
      <c r="AB998" s="228" t="str">
        <f t="shared" si="92"/>
        <v/>
      </c>
    </row>
    <row r="999" spans="1:28" s="227" customFormat="1" ht="20.399999999999999">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9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91"/>
        <v>0</v>
      </c>
      <c r="AB999" s="228" t="str">
        <f t="shared" si="92"/>
        <v/>
      </c>
    </row>
    <row r="1000" spans="1:28" s="227" customFormat="1" ht="20.399999999999999">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9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91"/>
        <v>0</v>
      </c>
      <c r="AB1000" s="228" t="str">
        <f t="shared" si="92"/>
        <v/>
      </c>
    </row>
    <row r="1001" spans="1:28" s="227" customFormat="1" ht="20.399999999999999">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9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91"/>
        <v>0</v>
      </c>
      <c r="AB1001" s="228" t="str">
        <f t="shared" si="92"/>
        <v/>
      </c>
    </row>
    <row r="1002" spans="1:28" s="227" customFormat="1" ht="20.399999999999999">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9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91"/>
        <v>0</v>
      </c>
      <c r="AB1002" s="228" t="str">
        <f t="shared" si="92"/>
        <v/>
      </c>
    </row>
    <row r="1003" spans="1:28" s="227" customFormat="1" ht="20.399999999999999">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9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91"/>
        <v>0</v>
      </c>
      <c r="AB1003" s="228" t="str">
        <f t="shared" si="92"/>
        <v/>
      </c>
    </row>
    <row r="1004" spans="1:28" s="227" customFormat="1" ht="20.399999999999999">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9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91"/>
        <v>0</v>
      </c>
      <c r="AB1004" s="228" t="str">
        <f t="shared" si="92"/>
        <v/>
      </c>
    </row>
    <row r="1005" spans="1:28" s="227" customFormat="1" ht="20.399999999999999">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9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91"/>
        <v>0</v>
      </c>
      <c r="AB1005" s="228" t="str">
        <f t="shared" si="92"/>
        <v/>
      </c>
    </row>
    <row r="1006" spans="1:28" s="227" customFormat="1" ht="20.399999999999999">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9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91"/>
        <v>0</v>
      </c>
      <c r="AB1006" s="228" t="str">
        <f t="shared" si="92"/>
        <v/>
      </c>
    </row>
    <row r="1007" spans="1:28" s="227" customFormat="1" ht="20.399999999999999">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9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91"/>
        <v>0</v>
      </c>
      <c r="AB1007" s="228" t="str">
        <f t="shared" si="92"/>
        <v/>
      </c>
    </row>
    <row r="1008" spans="1:28" s="227" customFormat="1" ht="20.399999999999999">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9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91"/>
        <v>0</v>
      </c>
      <c r="AB1008" s="228" t="str">
        <f t="shared" si="92"/>
        <v/>
      </c>
    </row>
    <row r="1009" spans="1:28" s="227" customFormat="1" ht="20.399999999999999">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9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91"/>
        <v>0</v>
      </c>
      <c r="AB1009" s="228" t="str">
        <f t="shared" si="92"/>
        <v/>
      </c>
    </row>
    <row r="1010" spans="1:28" s="227" customFormat="1" ht="20.399999999999999">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9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91"/>
        <v>0</v>
      </c>
      <c r="AB1010" s="228" t="str">
        <f t="shared" si="92"/>
        <v/>
      </c>
    </row>
    <row r="1011" spans="1:28" s="227" customFormat="1" ht="20.399999999999999">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9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91"/>
        <v>0</v>
      </c>
      <c r="AB1011" s="228" t="str">
        <f t="shared" si="92"/>
        <v/>
      </c>
    </row>
    <row r="1012" spans="1:28" s="227" customFormat="1" ht="20.399999999999999">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9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91"/>
        <v>0</v>
      </c>
      <c r="AB1012" s="228" t="str">
        <f t="shared" si="92"/>
        <v/>
      </c>
    </row>
    <row r="1013" spans="1:28" s="227" customFormat="1" ht="20.399999999999999">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9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91"/>
        <v>0</v>
      </c>
      <c r="AB1013" s="228" t="str">
        <f t="shared" si="92"/>
        <v/>
      </c>
    </row>
    <row r="1014" spans="1:28" s="227" customFormat="1" ht="20.399999999999999">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9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91"/>
        <v>0</v>
      </c>
      <c r="AB1014" s="228" t="str">
        <f t="shared" si="92"/>
        <v/>
      </c>
    </row>
    <row r="1015" spans="1:28" s="227" customFormat="1" ht="20.399999999999999">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9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91"/>
        <v>0</v>
      </c>
      <c r="AB1015" s="228" t="str">
        <f t="shared" si="92"/>
        <v/>
      </c>
    </row>
    <row r="1016" spans="1:28" s="227" customFormat="1" ht="20.399999999999999">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9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91"/>
        <v>0</v>
      </c>
      <c r="AB1016" s="228" t="str">
        <f t="shared" si="92"/>
        <v/>
      </c>
    </row>
    <row r="1017" spans="1:28" s="227" customFormat="1" ht="20.399999999999999">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9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91"/>
        <v>0</v>
      </c>
      <c r="AB1017" s="228" t="str">
        <f t="shared" si="92"/>
        <v/>
      </c>
    </row>
    <row r="1018" spans="1:28" s="227" customFormat="1" ht="20.399999999999999">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9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91"/>
        <v>0</v>
      </c>
      <c r="AB1018" s="228" t="str">
        <f t="shared" si="92"/>
        <v/>
      </c>
    </row>
    <row r="1019" spans="1:28" s="227" customFormat="1" ht="20.399999999999999">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9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94">IF(AND(C1019="Smelter not listed",OR(LEN(D1019)=0,LEN(E1019)=0)),1,0)</f>
        <v>0</v>
      </c>
      <c r="AB1019" s="228" t="str">
        <f t="shared" ref="AB1019" si="95">B1019&amp;C1019</f>
        <v/>
      </c>
    </row>
    <row r="1020" spans="1:28" s="227" customFormat="1" ht="20.399999999999999">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9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97">IF(AND(C1020="Smelter not listed",OR(LEN(D1020)=0,LEN(E1020)=0)),1,0)</f>
        <v>0</v>
      </c>
      <c r="AB1020" s="228" t="str">
        <f t="shared" ref="AB1020:AB1051" si="98">B1020&amp;C1020</f>
        <v/>
      </c>
    </row>
    <row r="1021" spans="1:28" s="227" customFormat="1" ht="20.399999999999999">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9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97"/>
        <v>0</v>
      </c>
      <c r="AB1021" s="228" t="str">
        <f t="shared" si="98"/>
        <v/>
      </c>
    </row>
    <row r="1022" spans="1:28" s="227" customFormat="1" ht="20.399999999999999">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9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97"/>
        <v>0</v>
      </c>
      <c r="AB1022" s="228" t="str">
        <f t="shared" si="98"/>
        <v/>
      </c>
    </row>
    <row r="1023" spans="1:28" s="227" customFormat="1" ht="20.399999999999999">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9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97"/>
        <v>0</v>
      </c>
      <c r="AB1023" s="228" t="str">
        <f t="shared" si="98"/>
        <v/>
      </c>
    </row>
    <row r="1024" spans="1:28" s="227" customFormat="1" ht="20.399999999999999">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9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97"/>
        <v>0</v>
      </c>
      <c r="AB1024" s="228" t="str">
        <f t="shared" si="98"/>
        <v/>
      </c>
    </row>
    <row r="1025" spans="1:28" s="227" customFormat="1" ht="20.399999999999999">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9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97"/>
        <v>0</v>
      </c>
      <c r="AB1025" s="228" t="str">
        <f t="shared" si="98"/>
        <v/>
      </c>
    </row>
    <row r="1026" spans="1:28" s="227" customFormat="1" ht="20.399999999999999">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9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97"/>
        <v>0</v>
      </c>
      <c r="AB1026" s="228" t="str">
        <f t="shared" si="98"/>
        <v/>
      </c>
    </row>
    <row r="1027" spans="1:28" s="227" customFormat="1" ht="20.399999999999999">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9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97"/>
        <v>0</v>
      </c>
      <c r="AB1027" s="228" t="str">
        <f t="shared" si="98"/>
        <v/>
      </c>
    </row>
    <row r="1028" spans="1:28" s="227" customFormat="1" ht="20.399999999999999">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9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97"/>
        <v>0</v>
      </c>
      <c r="AB1028" s="228" t="str">
        <f t="shared" si="98"/>
        <v/>
      </c>
    </row>
    <row r="1029" spans="1:28" s="227" customFormat="1" ht="20.399999999999999">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9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97"/>
        <v>0</v>
      </c>
      <c r="AB1029" s="228" t="str">
        <f t="shared" si="98"/>
        <v/>
      </c>
    </row>
    <row r="1030" spans="1:28" s="227" customFormat="1" ht="20.399999999999999">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9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97"/>
        <v>0</v>
      </c>
      <c r="AB1030" s="228" t="str">
        <f t="shared" si="98"/>
        <v/>
      </c>
    </row>
    <row r="1031" spans="1:28" s="227" customFormat="1" ht="20.399999999999999">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9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97"/>
        <v>0</v>
      </c>
      <c r="AB1031" s="228" t="str">
        <f t="shared" si="98"/>
        <v/>
      </c>
    </row>
    <row r="1032" spans="1:28" s="227" customFormat="1" ht="20.399999999999999">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9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97"/>
        <v>0</v>
      </c>
      <c r="AB1032" s="228" t="str">
        <f t="shared" si="98"/>
        <v/>
      </c>
    </row>
    <row r="1033" spans="1:28" s="227" customFormat="1" ht="20.399999999999999">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9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97"/>
        <v>0</v>
      </c>
      <c r="AB1033" s="228" t="str">
        <f t="shared" si="98"/>
        <v/>
      </c>
    </row>
    <row r="1034" spans="1:28" s="227" customFormat="1" ht="20.399999999999999">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9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97"/>
        <v>0</v>
      </c>
      <c r="AB1034" s="228" t="str">
        <f t="shared" si="98"/>
        <v/>
      </c>
    </row>
    <row r="1035" spans="1:28" s="227" customFormat="1" ht="20.399999999999999">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9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97"/>
        <v>0</v>
      </c>
      <c r="AB1035" s="228" t="str">
        <f t="shared" si="98"/>
        <v/>
      </c>
    </row>
    <row r="1036" spans="1:28" s="227" customFormat="1" ht="20.399999999999999">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9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97"/>
        <v>0</v>
      </c>
      <c r="AB1036" s="228" t="str">
        <f t="shared" si="98"/>
        <v/>
      </c>
    </row>
    <row r="1037" spans="1:28" s="227" customFormat="1" ht="20.399999999999999">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9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97"/>
        <v>0</v>
      </c>
      <c r="AB1037" s="228" t="str">
        <f t="shared" si="98"/>
        <v/>
      </c>
    </row>
    <row r="1038" spans="1:28" s="227" customFormat="1" ht="20.399999999999999">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9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97"/>
        <v>0</v>
      </c>
      <c r="AB1038" s="228" t="str">
        <f t="shared" si="98"/>
        <v/>
      </c>
    </row>
    <row r="1039" spans="1:28" s="227" customFormat="1" ht="20.399999999999999">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9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97"/>
        <v>0</v>
      </c>
      <c r="AB1039" s="228" t="str">
        <f t="shared" si="98"/>
        <v/>
      </c>
    </row>
    <row r="1040" spans="1:28" s="227" customFormat="1" ht="20.399999999999999">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9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97"/>
        <v>0</v>
      </c>
      <c r="AB1040" s="228" t="str">
        <f t="shared" si="98"/>
        <v/>
      </c>
    </row>
    <row r="1041" spans="1:28" s="227" customFormat="1" ht="20.399999999999999">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9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97"/>
        <v>0</v>
      </c>
      <c r="AB1041" s="228" t="str">
        <f t="shared" si="98"/>
        <v/>
      </c>
    </row>
    <row r="1042" spans="1:28" s="227" customFormat="1" ht="20.399999999999999">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9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97"/>
        <v>0</v>
      </c>
      <c r="AB1042" s="228" t="str">
        <f t="shared" si="98"/>
        <v/>
      </c>
    </row>
    <row r="1043" spans="1:28" s="227" customFormat="1" ht="20.399999999999999">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9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97"/>
        <v>0</v>
      </c>
      <c r="AB1043" s="228" t="str">
        <f t="shared" si="98"/>
        <v/>
      </c>
    </row>
    <row r="1044" spans="1:28" s="227" customFormat="1" ht="20.399999999999999">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9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97"/>
        <v>0</v>
      </c>
      <c r="AB1044" s="228" t="str">
        <f t="shared" si="98"/>
        <v/>
      </c>
    </row>
    <row r="1045" spans="1:28" s="227" customFormat="1" ht="20.399999999999999">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9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97"/>
        <v>0</v>
      </c>
      <c r="AB1045" s="228" t="str">
        <f t="shared" si="98"/>
        <v/>
      </c>
    </row>
    <row r="1046" spans="1:28" s="227" customFormat="1" ht="20.399999999999999">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9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97"/>
        <v>0</v>
      </c>
      <c r="AB1046" s="228" t="str">
        <f t="shared" si="98"/>
        <v/>
      </c>
    </row>
    <row r="1047" spans="1:28" s="227" customFormat="1" ht="20.399999999999999">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9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97"/>
        <v>0</v>
      </c>
      <c r="AB1047" s="228" t="str">
        <f t="shared" si="98"/>
        <v/>
      </c>
    </row>
    <row r="1048" spans="1:28" s="227" customFormat="1" ht="20.399999999999999">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9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97"/>
        <v>0</v>
      </c>
      <c r="AB1048" s="228" t="str">
        <f t="shared" si="98"/>
        <v/>
      </c>
    </row>
    <row r="1049" spans="1:28" s="227" customFormat="1" ht="20.399999999999999">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9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97"/>
        <v>0</v>
      </c>
      <c r="AB1049" s="228" t="str">
        <f t="shared" si="98"/>
        <v/>
      </c>
    </row>
    <row r="1050" spans="1:28" s="227" customFormat="1" ht="20.399999999999999">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9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97"/>
        <v>0</v>
      </c>
      <c r="AB1050" s="228" t="str">
        <f t="shared" si="98"/>
        <v/>
      </c>
    </row>
    <row r="1051" spans="1:28" s="227" customFormat="1" ht="20.399999999999999">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9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97"/>
        <v>0</v>
      </c>
      <c r="AB1051" s="228" t="str">
        <f t="shared" si="98"/>
        <v/>
      </c>
    </row>
    <row r="1052" spans="1:28" s="227" customFormat="1" ht="20.399999999999999">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9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00">IF(AND(C1052="Smelter not listed",OR(LEN(D1052)=0,LEN(E1052)=0)),1,0)</f>
        <v>0</v>
      </c>
      <c r="AB1052" s="228" t="str">
        <f t="shared" ref="AB1052:AB1082" si="101">B1052&amp;C1052</f>
        <v/>
      </c>
    </row>
    <row r="1053" spans="1:28" s="227" customFormat="1" ht="20.399999999999999">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9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00"/>
        <v>0</v>
      </c>
      <c r="AB1053" s="228" t="str">
        <f t="shared" si="101"/>
        <v/>
      </c>
    </row>
    <row r="1054" spans="1:28" s="227" customFormat="1" ht="20.399999999999999">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9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00"/>
        <v>0</v>
      </c>
      <c r="AB1054" s="228" t="str">
        <f t="shared" si="101"/>
        <v/>
      </c>
    </row>
    <row r="1055" spans="1:28" s="227" customFormat="1" ht="20.399999999999999">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9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00"/>
        <v>0</v>
      </c>
      <c r="AB1055" s="228" t="str">
        <f t="shared" si="101"/>
        <v/>
      </c>
    </row>
    <row r="1056" spans="1:28" s="227" customFormat="1" ht="20.399999999999999">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9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00"/>
        <v>0</v>
      </c>
      <c r="AB1056" s="228" t="str">
        <f t="shared" si="101"/>
        <v/>
      </c>
    </row>
    <row r="1057" spans="1:28" s="227" customFormat="1" ht="20.399999999999999">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9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00"/>
        <v>0</v>
      </c>
      <c r="AB1057" s="228" t="str">
        <f t="shared" si="101"/>
        <v/>
      </c>
    </row>
    <row r="1058" spans="1:28" s="227" customFormat="1" ht="20.399999999999999">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9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00"/>
        <v>0</v>
      </c>
      <c r="AB1058" s="228" t="str">
        <f t="shared" si="101"/>
        <v/>
      </c>
    </row>
    <row r="1059" spans="1:28" s="227" customFormat="1" ht="20.399999999999999">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9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00"/>
        <v>0</v>
      </c>
      <c r="AB1059" s="228" t="str">
        <f t="shared" si="101"/>
        <v/>
      </c>
    </row>
    <row r="1060" spans="1:28" s="227" customFormat="1" ht="20.399999999999999">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9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00"/>
        <v>0</v>
      </c>
      <c r="AB1060" s="228" t="str">
        <f t="shared" si="101"/>
        <v/>
      </c>
    </row>
    <row r="1061" spans="1:28" s="227" customFormat="1" ht="20.399999999999999">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9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00"/>
        <v>0</v>
      </c>
      <c r="AB1061" s="228" t="str">
        <f t="shared" si="101"/>
        <v/>
      </c>
    </row>
    <row r="1062" spans="1:28" s="227" customFormat="1" ht="20.399999999999999">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9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00"/>
        <v>0</v>
      </c>
      <c r="AB1062" s="228" t="str">
        <f t="shared" si="101"/>
        <v/>
      </c>
    </row>
    <row r="1063" spans="1:28" s="227" customFormat="1" ht="20.399999999999999">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9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00"/>
        <v>0</v>
      </c>
      <c r="AB1063" s="228" t="str">
        <f t="shared" si="101"/>
        <v/>
      </c>
    </row>
    <row r="1064" spans="1:28" s="227" customFormat="1" ht="20.399999999999999">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9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00"/>
        <v>0</v>
      </c>
      <c r="AB1064" s="228" t="str">
        <f t="shared" si="101"/>
        <v/>
      </c>
    </row>
    <row r="1065" spans="1:28" s="227" customFormat="1" ht="20.399999999999999">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9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00"/>
        <v>0</v>
      </c>
      <c r="AB1065" s="228" t="str">
        <f t="shared" si="101"/>
        <v/>
      </c>
    </row>
    <row r="1066" spans="1:28" s="227" customFormat="1" ht="20.399999999999999">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9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00"/>
        <v>0</v>
      </c>
      <c r="AB1066" s="228" t="str">
        <f t="shared" si="101"/>
        <v/>
      </c>
    </row>
    <row r="1067" spans="1:28" s="227" customFormat="1" ht="20.399999999999999">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9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00"/>
        <v>0</v>
      </c>
      <c r="AB1067" s="228" t="str">
        <f t="shared" si="101"/>
        <v/>
      </c>
    </row>
    <row r="1068" spans="1:28" s="227" customFormat="1" ht="20.399999999999999">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9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00"/>
        <v>0</v>
      </c>
      <c r="AB1068" s="228" t="str">
        <f t="shared" si="101"/>
        <v/>
      </c>
    </row>
    <row r="1069" spans="1:28" s="227" customFormat="1" ht="20.399999999999999">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9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00"/>
        <v>0</v>
      </c>
      <c r="AB1069" s="228" t="str">
        <f t="shared" si="101"/>
        <v/>
      </c>
    </row>
    <row r="1070" spans="1:28" s="227" customFormat="1" ht="20.399999999999999">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9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00"/>
        <v>0</v>
      </c>
      <c r="AB1070" s="228" t="str">
        <f t="shared" si="101"/>
        <v/>
      </c>
    </row>
    <row r="1071" spans="1:28" s="227" customFormat="1" ht="20.399999999999999">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9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00"/>
        <v>0</v>
      </c>
      <c r="AB1071" s="228" t="str">
        <f t="shared" si="101"/>
        <v/>
      </c>
    </row>
    <row r="1072" spans="1:28" s="227" customFormat="1" ht="20.399999999999999">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9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00"/>
        <v>0</v>
      </c>
      <c r="AB1072" s="228" t="str">
        <f t="shared" si="101"/>
        <v/>
      </c>
    </row>
    <row r="1073" spans="1:28" s="227" customFormat="1" ht="20.399999999999999">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9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00"/>
        <v>0</v>
      </c>
      <c r="AB1073" s="228" t="str">
        <f t="shared" si="101"/>
        <v/>
      </c>
    </row>
    <row r="1074" spans="1:28" s="227" customFormat="1" ht="20.399999999999999">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9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00"/>
        <v>0</v>
      </c>
      <c r="AB1074" s="228" t="str">
        <f t="shared" si="101"/>
        <v/>
      </c>
    </row>
    <row r="1075" spans="1:28" s="227" customFormat="1" ht="20.399999999999999">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9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00"/>
        <v>0</v>
      </c>
      <c r="AB1075" s="228" t="str">
        <f t="shared" si="101"/>
        <v/>
      </c>
    </row>
    <row r="1076" spans="1:28" s="227" customFormat="1" ht="20.399999999999999">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9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00"/>
        <v>0</v>
      </c>
      <c r="AB1076" s="228" t="str">
        <f t="shared" si="101"/>
        <v/>
      </c>
    </row>
    <row r="1077" spans="1:28" s="227" customFormat="1" ht="20.399999999999999">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9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00"/>
        <v>0</v>
      </c>
      <c r="AB1077" s="228" t="str">
        <f t="shared" si="101"/>
        <v/>
      </c>
    </row>
    <row r="1078" spans="1:28" s="227" customFormat="1" ht="20.399999999999999">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9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00"/>
        <v>0</v>
      </c>
      <c r="AB1078" s="228" t="str">
        <f t="shared" si="101"/>
        <v/>
      </c>
    </row>
    <row r="1079" spans="1:28" s="227" customFormat="1" ht="20.399999999999999">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9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00"/>
        <v>0</v>
      </c>
      <c r="AB1079" s="228" t="str">
        <f t="shared" si="101"/>
        <v/>
      </c>
    </row>
    <row r="1080" spans="1:28" s="227" customFormat="1" ht="20.399999999999999">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9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00"/>
        <v>0</v>
      </c>
      <c r="AB1080" s="228" t="str">
        <f t="shared" si="101"/>
        <v/>
      </c>
    </row>
    <row r="1081" spans="1:28" s="227" customFormat="1" ht="20.399999999999999">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9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00"/>
        <v>0</v>
      </c>
      <c r="AB1081" s="228" t="str">
        <f t="shared" si="101"/>
        <v/>
      </c>
    </row>
    <row r="1082" spans="1:28" s="227" customFormat="1" ht="20.399999999999999">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9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00"/>
        <v>0</v>
      </c>
      <c r="AB1082" s="228" t="str">
        <f t="shared" si="101"/>
        <v/>
      </c>
    </row>
    <row r="1083" spans="1:28" s="227" customFormat="1" ht="20.399999999999999">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0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03">IF(AND(C1083="Smelter not listed",OR(LEN(D1083)=0,LEN(E1083)=0)),1,0)</f>
        <v>0</v>
      </c>
      <c r="AB1083" s="228" t="str">
        <f t="shared" ref="AB1083" si="104">B1083&amp;C1083</f>
        <v/>
      </c>
    </row>
    <row r="1084" spans="1:28" s="227" customFormat="1" ht="20.399999999999999">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0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06">IF(AND(C1084="Smelter not listed",OR(LEN(D1084)=0,LEN(E1084)=0)),1,0)</f>
        <v>0</v>
      </c>
      <c r="AB1084" s="228" t="str">
        <f t="shared" ref="AB1084:AB1115" si="107">B1084&amp;C1084</f>
        <v/>
      </c>
    </row>
    <row r="1085" spans="1:28" s="227" customFormat="1" ht="20.399999999999999">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0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06"/>
        <v>0</v>
      </c>
      <c r="AB1085" s="228" t="str">
        <f t="shared" si="107"/>
        <v/>
      </c>
    </row>
    <row r="1086" spans="1:28" s="227" customFormat="1" ht="20.399999999999999">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0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06"/>
        <v>0</v>
      </c>
      <c r="AB1086" s="228" t="str">
        <f t="shared" si="107"/>
        <v/>
      </c>
    </row>
    <row r="1087" spans="1:28" s="227" customFormat="1" ht="20.399999999999999">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0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06"/>
        <v>0</v>
      </c>
      <c r="AB1087" s="228" t="str">
        <f t="shared" si="107"/>
        <v/>
      </c>
    </row>
    <row r="1088" spans="1:28" s="227" customFormat="1" ht="20.399999999999999">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0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06"/>
        <v>0</v>
      </c>
      <c r="AB1088" s="228" t="str">
        <f t="shared" si="107"/>
        <v/>
      </c>
    </row>
    <row r="1089" spans="1:28" s="227" customFormat="1" ht="20.399999999999999">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0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06"/>
        <v>0</v>
      </c>
      <c r="AB1089" s="228" t="str">
        <f t="shared" si="107"/>
        <v/>
      </c>
    </row>
    <row r="1090" spans="1:28" s="227" customFormat="1" ht="20.399999999999999">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0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06"/>
        <v>0</v>
      </c>
      <c r="AB1090" s="228" t="str">
        <f t="shared" si="107"/>
        <v/>
      </c>
    </row>
    <row r="1091" spans="1:28" s="227" customFormat="1" ht="20.399999999999999">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0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06"/>
        <v>0</v>
      </c>
      <c r="AB1091" s="228" t="str">
        <f t="shared" si="107"/>
        <v/>
      </c>
    </row>
    <row r="1092" spans="1:28" s="227" customFormat="1" ht="20.399999999999999">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0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06"/>
        <v>0</v>
      </c>
      <c r="AB1092" s="228" t="str">
        <f t="shared" si="107"/>
        <v/>
      </c>
    </row>
    <row r="1093" spans="1:28" s="227" customFormat="1" ht="20.399999999999999">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0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06"/>
        <v>0</v>
      </c>
      <c r="AB1093" s="228" t="str">
        <f t="shared" si="107"/>
        <v/>
      </c>
    </row>
    <row r="1094" spans="1:28" s="227" customFormat="1" ht="20.399999999999999">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0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06"/>
        <v>0</v>
      </c>
      <c r="AB1094" s="228" t="str">
        <f t="shared" si="107"/>
        <v/>
      </c>
    </row>
    <row r="1095" spans="1:28" s="227" customFormat="1" ht="20.399999999999999">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0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06"/>
        <v>0</v>
      </c>
      <c r="AB1095" s="228" t="str">
        <f t="shared" si="107"/>
        <v/>
      </c>
    </row>
    <row r="1096" spans="1:28" s="227" customFormat="1" ht="20.399999999999999">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0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06"/>
        <v>0</v>
      </c>
      <c r="AB1096" s="228" t="str">
        <f t="shared" si="107"/>
        <v/>
      </c>
    </row>
    <row r="1097" spans="1:28" s="227" customFormat="1" ht="20.399999999999999">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0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06"/>
        <v>0</v>
      </c>
      <c r="AB1097" s="228" t="str">
        <f t="shared" si="107"/>
        <v/>
      </c>
    </row>
    <row r="1098" spans="1:28" s="227" customFormat="1" ht="20.399999999999999">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0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06"/>
        <v>0</v>
      </c>
      <c r="AB1098" s="228" t="str">
        <f t="shared" si="107"/>
        <v/>
      </c>
    </row>
    <row r="1099" spans="1:28" s="227" customFormat="1" ht="20.399999999999999">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0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06"/>
        <v>0</v>
      </c>
      <c r="AB1099" s="228" t="str">
        <f t="shared" si="107"/>
        <v/>
      </c>
    </row>
    <row r="1100" spans="1:28" s="227" customFormat="1" ht="20.399999999999999">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0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06"/>
        <v>0</v>
      </c>
      <c r="AB1100" s="228" t="str">
        <f t="shared" si="107"/>
        <v/>
      </c>
    </row>
    <row r="1101" spans="1:28" s="227" customFormat="1" ht="20.399999999999999">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0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06"/>
        <v>0</v>
      </c>
      <c r="AB1101" s="228" t="str">
        <f t="shared" si="107"/>
        <v/>
      </c>
    </row>
    <row r="1102" spans="1:28" s="227" customFormat="1" ht="20.399999999999999">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0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06"/>
        <v>0</v>
      </c>
      <c r="AB1102" s="228" t="str">
        <f t="shared" si="107"/>
        <v/>
      </c>
    </row>
    <row r="1103" spans="1:28" s="227" customFormat="1" ht="20.399999999999999">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0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06"/>
        <v>0</v>
      </c>
      <c r="AB1103" s="228" t="str">
        <f t="shared" si="107"/>
        <v/>
      </c>
    </row>
    <row r="1104" spans="1:28" s="227" customFormat="1" ht="20.399999999999999">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0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06"/>
        <v>0</v>
      </c>
      <c r="AB1104" s="228" t="str">
        <f t="shared" si="107"/>
        <v/>
      </c>
    </row>
    <row r="1105" spans="1:28" s="227" customFormat="1" ht="20.399999999999999">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0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06"/>
        <v>0</v>
      </c>
      <c r="AB1105" s="228" t="str">
        <f t="shared" si="107"/>
        <v/>
      </c>
    </row>
    <row r="1106" spans="1:28" s="227" customFormat="1" ht="20.399999999999999">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0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06"/>
        <v>0</v>
      </c>
      <c r="AB1106" s="228" t="str">
        <f t="shared" si="107"/>
        <v/>
      </c>
    </row>
    <row r="1107" spans="1:28" s="227" customFormat="1" ht="20.399999999999999">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0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06"/>
        <v>0</v>
      </c>
      <c r="AB1107" s="228" t="str">
        <f t="shared" si="107"/>
        <v/>
      </c>
    </row>
    <row r="1108" spans="1:28" s="227" customFormat="1" ht="20.399999999999999">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0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06"/>
        <v>0</v>
      </c>
      <c r="AB1108" s="228" t="str">
        <f t="shared" si="107"/>
        <v/>
      </c>
    </row>
    <row r="1109" spans="1:28" s="227" customFormat="1" ht="20.399999999999999">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0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06"/>
        <v>0</v>
      </c>
      <c r="AB1109" s="228" t="str">
        <f t="shared" si="107"/>
        <v/>
      </c>
    </row>
    <row r="1110" spans="1:28" s="227" customFormat="1" ht="20.399999999999999">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0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06"/>
        <v>0</v>
      </c>
      <c r="AB1110" s="228" t="str">
        <f t="shared" si="107"/>
        <v/>
      </c>
    </row>
    <row r="1111" spans="1:28" s="227" customFormat="1" ht="20.399999999999999">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0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06"/>
        <v>0</v>
      </c>
      <c r="AB1111" s="228" t="str">
        <f t="shared" si="107"/>
        <v/>
      </c>
    </row>
    <row r="1112" spans="1:28" s="227" customFormat="1" ht="20.399999999999999">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0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06"/>
        <v>0</v>
      </c>
      <c r="AB1112" s="228" t="str">
        <f t="shared" si="107"/>
        <v/>
      </c>
    </row>
    <row r="1113" spans="1:28" s="227" customFormat="1" ht="20.399999999999999">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0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06"/>
        <v>0</v>
      </c>
      <c r="AB1113" s="228" t="str">
        <f t="shared" si="107"/>
        <v/>
      </c>
    </row>
    <row r="1114" spans="1:28" s="227" customFormat="1" ht="20.399999999999999">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0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06"/>
        <v>0</v>
      </c>
      <c r="AB1114" s="228" t="str">
        <f t="shared" si="107"/>
        <v/>
      </c>
    </row>
    <row r="1115" spans="1:28" s="227" customFormat="1" ht="20.399999999999999">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0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06"/>
        <v>0</v>
      </c>
      <c r="AB1115" s="228" t="str">
        <f t="shared" si="107"/>
        <v/>
      </c>
    </row>
    <row r="1116" spans="1:28" s="227" customFormat="1" ht="20.399999999999999">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0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09">IF(AND(C1116="Smelter not listed",OR(LEN(D1116)=0,LEN(E1116)=0)),1,0)</f>
        <v>0</v>
      </c>
      <c r="AB1116" s="228" t="str">
        <f t="shared" ref="AB1116:AB1146" si="110">B1116&amp;C1116</f>
        <v/>
      </c>
    </row>
    <row r="1117" spans="1:28" s="227" customFormat="1" ht="20.399999999999999">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0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09"/>
        <v>0</v>
      </c>
      <c r="AB1117" s="228" t="str">
        <f t="shared" si="110"/>
        <v/>
      </c>
    </row>
    <row r="1118" spans="1:28" s="227" customFormat="1" ht="20.399999999999999">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0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09"/>
        <v>0</v>
      </c>
      <c r="AB1118" s="228" t="str">
        <f t="shared" si="110"/>
        <v/>
      </c>
    </row>
    <row r="1119" spans="1:28" s="227" customFormat="1" ht="20.399999999999999">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0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09"/>
        <v>0</v>
      </c>
      <c r="AB1119" s="228" t="str">
        <f t="shared" si="110"/>
        <v/>
      </c>
    </row>
    <row r="1120" spans="1:28" s="227" customFormat="1" ht="20.399999999999999">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0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09"/>
        <v>0</v>
      </c>
      <c r="AB1120" s="228" t="str">
        <f t="shared" si="110"/>
        <v/>
      </c>
    </row>
    <row r="1121" spans="1:28" s="227" customFormat="1" ht="20.399999999999999">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0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09"/>
        <v>0</v>
      </c>
      <c r="AB1121" s="228" t="str">
        <f t="shared" si="110"/>
        <v/>
      </c>
    </row>
    <row r="1122" spans="1:28" s="227" customFormat="1" ht="20.399999999999999">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0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09"/>
        <v>0</v>
      </c>
      <c r="AB1122" s="228" t="str">
        <f t="shared" si="110"/>
        <v/>
      </c>
    </row>
    <row r="1123" spans="1:28" s="227" customFormat="1" ht="20.399999999999999">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0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09"/>
        <v>0</v>
      </c>
      <c r="AB1123" s="228" t="str">
        <f t="shared" si="110"/>
        <v/>
      </c>
    </row>
    <row r="1124" spans="1:28" s="227" customFormat="1" ht="20.399999999999999">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0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09"/>
        <v>0</v>
      </c>
      <c r="AB1124" s="228" t="str">
        <f t="shared" si="110"/>
        <v/>
      </c>
    </row>
    <row r="1125" spans="1:28" s="227" customFormat="1" ht="20.399999999999999">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0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09"/>
        <v>0</v>
      </c>
      <c r="AB1125" s="228" t="str">
        <f t="shared" si="110"/>
        <v/>
      </c>
    </row>
    <row r="1126" spans="1:28" s="227" customFormat="1" ht="20.399999999999999">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0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09"/>
        <v>0</v>
      </c>
      <c r="AB1126" s="228" t="str">
        <f t="shared" si="110"/>
        <v/>
      </c>
    </row>
    <row r="1127" spans="1:28" s="227" customFormat="1" ht="20.399999999999999">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0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09"/>
        <v>0</v>
      </c>
      <c r="AB1127" s="228" t="str">
        <f t="shared" si="110"/>
        <v/>
      </c>
    </row>
    <row r="1128" spans="1:28" s="227" customFormat="1" ht="20.399999999999999">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0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09"/>
        <v>0</v>
      </c>
      <c r="AB1128" s="228" t="str">
        <f t="shared" si="110"/>
        <v/>
      </c>
    </row>
    <row r="1129" spans="1:28" s="227" customFormat="1" ht="20.399999999999999">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0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09"/>
        <v>0</v>
      </c>
      <c r="AB1129" s="228" t="str">
        <f t="shared" si="110"/>
        <v/>
      </c>
    </row>
    <row r="1130" spans="1:28" s="227" customFormat="1" ht="20.399999999999999">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0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09"/>
        <v>0</v>
      </c>
      <c r="AB1130" s="228" t="str">
        <f t="shared" si="110"/>
        <v/>
      </c>
    </row>
    <row r="1131" spans="1:28" s="227" customFormat="1" ht="20.399999999999999">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0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09"/>
        <v>0</v>
      </c>
      <c r="AB1131" s="228" t="str">
        <f t="shared" si="110"/>
        <v/>
      </c>
    </row>
    <row r="1132" spans="1:28" s="227" customFormat="1" ht="20.399999999999999">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0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09"/>
        <v>0</v>
      </c>
      <c r="AB1132" s="228" t="str">
        <f t="shared" si="110"/>
        <v/>
      </c>
    </row>
    <row r="1133" spans="1:28" s="227" customFormat="1" ht="20.399999999999999">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0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09"/>
        <v>0</v>
      </c>
      <c r="AB1133" s="228" t="str">
        <f t="shared" si="110"/>
        <v/>
      </c>
    </row>
    <row r="1134" spans="1:28" s="227" customFormat="1" ht="20.399999999999999">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0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09"/>
        <v>0</v>
      </c>
      <c r="AB1134" s="228" t="str">
        <f t="shared" si="110"/>
        <v/>
      </c>
    </row>
    <row r="1135" spans="1:28" s="227" customFormat="1" ht="20.399999999999999">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0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09"/>
        <v>0</v>
      </c>
      <c r="AB1135" s="228" t="str">
        <f t="shared" si="110"/>
        <v/>
      </c>
    </row>
    <row r="1136" spans="1:28" s="227" customFormat="1" ht="20.399999999999999">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0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09"/>
        <v>0</v>
      </c>
      <c r="AB1136" s="228" t="str">
        <f t="shared" si="110"/>
        <v/>
      </c>
    </row>
    <row r="1137" spans="1:28" s="227" customFormat="1" ht="20.399999999999999">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0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09"/>
        <v>0</v>
      </c>
      <c r="AB1137" s="228" t="str">
        <f t="shared" si="110"/>
        <v/>
      </c>
    </row>
    <row r="1138" spans="1:28" s="227" customFormat="1" ht="20.399999999999999">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0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09"/>
        <v>0</v>
      </c>
      <c r="AB1138" s="228" t="str">
        <f t="shared" si="110"/>
        <v/>
      </c>
    </row>
    <row r="1139" spans="1:28" s="227" customFormat="1" ht="20.399999999999999">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0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09"/>
        <v>0</v>
      </c>
      <c r="AB1139" s="228" t="str">
        <f t="shared" si="110"/>
        <v/>
      </c>
    </row>
    <row r="1140" spans="1:28" s="227" customFormat="1" ht="20.399999999999999">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0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09"/>
        <v>0</v>
      </c>
      <c r="AB1140" s="228" t="str">
        <f t="shared" si="110"/>
        <v/>
      </c>
    </row>
    <row r="1141" spans="1:28" s="227" customFormat="1" ht="20.399999999999999">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0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09"/>
        <v>0</v>
      </c>
      <c r="AB1141" s="228" t="str">
        <f t="shared" si="110"/>
        <v/>
      </c>
    </row>
    <row r="1142" spans="1:28" s="227" customFormat="1" ht="20.399999999999999">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0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09"/>
        <v>0</v>
      </c>
      <c r="AB1142" s="228" t="str">
        <f t="shared" si="110"/>
        <v/>
      </c>
    </row>
    <row r="1143" spans="1:28" s="227" customFormat="1" ht="20.399999999999999">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0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09"/>
        <v>0</v>
      </c>
      <c r="AB1143" s="228" t="str">
        <f t="shared" si="110"/>
        <v/>
      </c>
    </row>
    <row r="1144" spans="1:28" s="227" customFormat="1" ht="20.399999999999999">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0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09"/>
        <v>0</v>
      </c>
      <c r="AB1144" s="228" t="str">
        <f t="shared" si="110"/>
        <v/>
      </c>
    </row>
    <row r="1145" spans="1:28" s="227" customFormat="1" ht="20.399999999999999">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0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09"/>
        <v>0</v>
      </c>
      <c r="AB1145" s="228" t="str">
        <f t="shared" si="110"/>
        <v/>
      </c>
    </row>
    <row r="1146" spans="1:28" s="227" customFormat="1" ht="20.399999999999999">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0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09"/>
        <v>0</v>
      </c>
      <c r="AB1146" s="228" t="str">
        <f t="shared" si="110"/>
        <v/>
      </c>
    </row>
    <row r="1147" spans="1:28" s="227" customFormat="1" ht="20.399999999999999">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1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12">IF(AND(C1147="Smelter not listed",OR(LEN(D1147)=0,LEN(E1147)=0)),1,0)</f>
        <v>0</v>
      </c>
      <c r="AB1147" s="228" t="str">
        <f t="shared" ref="AB1147" si="113">B1147&amp;C1147</f>
        <v/>
      </c>
    </row>
    <row r="1148" spans="1:28" s="227" customFormat="1" ht="20.399999999999999">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1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15">IF(AND(C1148="Smelter not listed",OR(LEN(D1148)=0,LEN(E1148)=0)),1,0)</f>
        <v>0</v>
      </c>
      <c r="AB1148" s="228" t="str">
        <f t="shared" ref="AB1148:AB1179" si="116">B1148&amp;C1148</f>
        <v/>
      </c>
    </row>
    <row r="1149" spans="1:28" s="227" customFormat="1" ht="20.399999999999999">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1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15"/>
        <v>0</v>
      </c>
      <c r="AB1149" s="228" t="str">
        <f t="shared" si="116"/>
        <v/>
      </c>
    </row>
    <row r="1150" spans="1:28" s="227" customFormat="1" ht="20.399999999999999">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1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15"/>
        <v>0</v>
      </c>
      <c r="AB1150" s="228" t="str">
        <f t="shared" si="116"/>
        <v/>
      </c>
    </row>
    <row r="1151" spans="1:28" s="227" customFormat="1" ht="20.399999999999999">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1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15"/>
        <v>0</v>
      </c>
      <c r="AB1151" s="228" t="str">
        <f t="shared" si="116"/>
        <v/>
      </c>
    </row>
    <row r="1152" spans="1:28" s="227" customFormat="1" ht="20.399999999999999">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1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15"/>
        <v>0</v>
      </c>
      <c r="AB1152" s="228" t="str">
        <f t="shared" si="116"/>
        <v/>
      </c>
    </row>
    <row r="1153" spans="1:28" s="227" customFormat="1" ht="20.399999999999999">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1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15"/>
        <v>0</v>
      </c>
      <c r="AB1153" s="228" t="str">
        <f t="shared" si="116"/>
        <v/>
      </c>
    </row>
    <row r="1154" spans="1:28" s="227" customFormat="1" ht="20.399999999999999">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1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15"/>
        <v>0</v>
      </c>
      <c r="AB1154" s="228" t="str">
        <f t="shared" si="116"/>
        <v/>
      </c>
    </row>
    <row r="1155" spans="1:28" s="227" customFormat="1" ht="20.399999999999999">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1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15"/>
        <v>0</v>
      </c>
      <c r="AB1155" s="228" t="str">
        <f t="shared" si="116"/>
        <v/>
      </c>
    </row>
    <row r="1156" spans="1:28" s="227" customFormat="1" ht="20.399999999999999">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1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15"/>
        <v>0</v>
      </c>
      <c r="AB1156" s="228" t="str">
        <f t="shared" si="116"/>
        <v/>
      </c>
    </row>
    <row r="1157" spans="1:28" s="227" customFormat="1" ht="20.399999999999999">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1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15"/>
        <v>0</v>
      </c>
      <c r="AB1157" s="228" t="str">
        <f t="shared" si="116"/>
        <v/>
      </c>
    </row>
    <row r="1158" spans="1:28" s="227" customFormat="1" ht="20.399999999999999">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1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15"/>
        <v>0</v>
      </c>
      <c r="AB1158" s="228" t="str">
        <f t="shared" si="116"/>
        <v/>
      </c>
    </row>
    <row r="1159" spans="1:28" s="227" customFormat="1" ht="20.399999999999999">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1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15"/>
        <v>0</v>
      </c>
      <c r="AB1159" s="228" t="str">
        <f t="shared" si="116"/>
        <v/>
      </c>
    </row>
    <row r="1160" spans="1:28" s="227" customFormat="1" ht="20.399999999999999">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1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15"/>
        <v>0</v>
      </c>
      <c r="AB1160" s="228" t="str">
        <f t="shared" si="116"/>
        <v/>
      </c>
    </row>
    <row r="1161" spans="1:28" s="227" customFormat="1" ht="20.399999999999999">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1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15"/>
        <v>0</v>
      </c>
      <c r="AB1161" s="228" t="str">
        <f t="shared" si="116"/>
        <v/>
      </c>
    </row>
    <row r="1162" spans="1:28" s="227" customFormat="1" ht="20.399999999999999">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1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15"/>
        <v>0</v>
      </c>
      <c r="AB1162" s="228" t="str">
        <f t="shared" si="116"/>
        <v/>
      </c>
    </row>
    <row r="1163" spans="1:28" s="227" customFormat="1" ht="20.399999999999999">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1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15"/>
        <v>0</v>
      </c>
      <c r="AB1163" s="228" t="str">
        <f t="shared" si="116"/>
        <v/>
      </c>
    </row>
    <row r="1164" spans="1:28" s="227" customFormat="1" ht="20.399999999999999">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1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15"/>
        <v>0</v>
      </c>
      <c r="AB1164" s="228" t="str">
        <f t="shared" si="116"/>
        <v/>
      </c>
    </row>
    <row r="1165" spans="1:28" s="227" customFormat="1" ht="20.399999999999999">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1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15"/>
        <v>0</v>
      </c>
      <c r="AB1165" s="228" t="str">
        <f t="shared" si="116"/>
        <v/>
      </c>
    </row>
    <row r="1166" spans="1:28" s="227" customFormat="1" ht="20.399999999999999">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1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15"/>
        <v>0</v>
      </c>
      <c r="AB1166" s="228" t="str">
        <f t="shared" si="116"/>
        <v/>
      </c>
    </row>
    <row r="1167" spans="1:28" s="227" customFormat="1" ht="20.399999999999999">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1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15"/>
        <v>0</v>
      </c>
      <c r="AB1167" s="228" t="str">
        <f t="shared" si="116"/>
        <v/>
      </c>
    </row>
    <row r="1168" spans="1:28" s="227" customFormat="1" ht="20.399999999999999">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1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15"/>
        <v>0</v>
      </c>
      <c r="AB1168" s="228" t="str">
        <f t="shared" si="116"/>
        <v/>
      </c>
    </row>
    <row r="1169" spans="1:28" s="227" customFormat="1" ht="20.399999999999999">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1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15"/>
        <v>0</v>
      </c>
      <c r="AB1169" s="228" t="str">
        <f t="shared" si="116"/>
        <v/>
      </c>
    </row>
    <row r="1170" spans="1:28" s="227" customFormat="1" ht="20.399999999999999">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1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15"/>
        <v>0</v>
      </c>
      <c r="AB1170" s="228" t="str">
        <f t="shared" si="116"/>
        <v/>
      </c>
    </row>
    <row r="1171" spans="1:28" s="227" customFormat="1" ht="20.399999999999999">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1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15"/>
        <v>0</v>
      </c>
      <c r="AB1171" s="228" t="str">
        <f t="shared" si="116"/>
        <v/>
      </c>
    </row>
    <row r="1172" spans="1:28" s="227" customFormat="1" ht="20.399999999999999">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1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15"/>
        <v>0</v>
      </c>
      <c r="AB1172" s="228" t="str">
        <f t="shared" si="116"/>
        <v/>
      </c>
    </row>
    <row r="1173" spans="1:28" s="227" customFormat="1" ht="20.399999999999999">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1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15"/>
        <v>0</v>
      </c>
      <c r="AB1173" s="228" t="str">
        <f t="shared" si="116"/>
        <v/>
      </c>
    </row>
    <row r="1174" spans="1:28" s="227" customFormat="1" ht="20.399999999999999">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1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15"/>
        <v>0</v>
      </c>
      <c r="AB1174" s="228" t="str">
        <f t="shared" si="116"/>
        <v/>
      </c>
    </row>
    <row r="1175" spans="1:28" s="227" customFormat="1" ht="20.399999999999999">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1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15"/>
        <v>0</v>
      </c>
      <c r="AB1175" s="228" t="str">
        <f t="shared" si="116"/>
        <v/>
      </c>
    </row>
    <row r="1176" spans="1:28" s="227" customFormat="1" ht="20.399999999999999">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1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15"/>
        <v>0</v>
      </c>
      <c r="AB1176" s="228" t="str">
        <f t="shared" si="116"/>
        <v/>
      </c>
    </row>
    <row r="1177" spans="1:28" s="227" customFormat="1" ht="20.399999999999999">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1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15"/>
        <v>0</v>
      </c>
      <c r="AB1177" s="228" t="str">
        <f t="shared" si="116"/>
        <v/>
      </c>
    </row>
    <row r="1178" spans="1:28" s="227" customFormat="1" ht="20.399999999999999">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1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15"/>
        <v>0</v>
      </c>
      <c r="AB1178" s="228" t="str">
        <f t="shared" si="116"/>
        <v/>
      </c>
    </row>
    <row r="1179" spans="1:28" s="227" customFormat="1" ht="20.399999999999999">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1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15"/>
        <v>0</v>
      </c>
      <c r="AB1179" s="228" t="str">
        <f t="shared" si="116"/>
        <v/>
      </c>
    </row>
    <row r="1180" spans="1:28" s="227" customFormat="1" ht="20.399999999999999">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1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18">IF(AND(C1180="Smelter not listed",OR(LEN(D1180)=0,LEN(E1180)=0)),1,0)</f>
        <v>0</v>
      </c>
      <c r="AB1180" s="228" t="str">
        <f t="shared" ref="AB1180:AB1210" si="119">B1180&amp;C1180</f>
        <v/>
      </c>
    </row>
    <row r="1181" spans="1:28" s="227" customFormat="1" ht="20.399999999999999">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1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18"/>
        <v>0</v>
      </c>
      <c r="AB1181" s="228" t="str">
        <f t="shared" si="119"/>
        <v/>
      </c>
    </row>
    <row r="1182" spans="1:28" s="227" customFormat="1" ht="20.399999999999999">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1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18"/>
        <v>0</v>
      </c>
      <c r="AB1182" s="228" t="str">
        <f t="shared" si="119"/>
        <v/>
      </c>
    </row>
    <row r="1183" spans="1:28" s="227" customFormat="1" ht="20.399999999999999">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1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18"/>
        <v>0</v>
      </c>
      <c r="AB1183" s="228" t="str">
        <f t="shared" si="119"/>
        <v/>
      </c>
    </row>
    <row r="1184" spans="1:28" s="227" customFormat="1" ht="20.399999999999999">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1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18"/>
        <v>0</v>
      </c>
      <c r="AB1184" s="228" t="str">
        <f t="shared" si="119"/>
        <v/>
      </c>
    </row>
    <row r="1185" spans="1:28" s="227" customFormat="1" ht="20.399999999999999">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1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18"/>
        <v>0</v>
      </c>
      <c r="AB1185" s="228" t="str">
        <f t="shared" si="119"/>
        <v/>
      </c>
    </row>
    <row r="1186" spans="1:28" s="227" customFormat="1" ht="20.399999999999999">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1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18"/>
        <v>0</v>
      </c>
      <c r="AB1186" s="228" t="str">
        <f t="shared" si="119"/>
        <v/>
      </c>
    </row>
    <row r="1187" spans="1:28" s="227" customFormat="1" ht="20.399999999999999">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1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18"/>
        <v>0</v>
      </c>
      <c r="AB1187" s="228" t="str">
        <f t="shared" si="119"/>
        <v/>
      </c>
    </row>
    <row r="1188" spans="1:28" s="227" customFormat="1" ht="20.399999999999999">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1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18"/>
        <v>0</v>
      </c>
      <c r="AB1188" s="228" t="str">
        <f t="shared" si="119"/>
        <v/>
      </c>
    </row>
    <row r="1189" spans="1:28" s="227" customFormat="1" ht="20.399999999999999">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1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18"/>
        <v>0</v>
      </c>
      <c r="AB1189" s="228" t="str">
        <f t="shared" si="119"/>
        <v/>
      </c>
    </row>
    <row r="1190" spans="1:28" s="227" customFormat="1" ht="20.399999999999999">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1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18"/>
        <v>0</v>
      </c>
      <c r="AB1190" s="228" t="str">
        <f t="shared" si="119"/>
        <v/>
      </c>
    </row>
    <row r="1191" spans="1:28" s="227" customFormat="1" ht="20.399999999999999">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1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18"/>
        <v>0</v>
      </c>
      <c r="AB1191" s="228" t="str">
        <f t="shared" si="119"/>
        <v/>
      </c>
    </row>
    <row r="1192" spans="1:28" s="227" customFormat="1" ht="20.399999999999999">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1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18"/>
        <v>0</v>
      </c>
      <c r="AB1192" s="228" t="str">
        <f t="shared" si="119"/>
        <v/>
      </c>
    </row>
    <row r="1193" spans="1:28" s="227" customFormat="1" ht="20.399999999999999">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1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18"/>
        <v>0</v>
      </c>
      <c r="AB1193" s="228" t="str">
        <f t="shared" si="119"/>
        <v/>
      </c>
    </row>
    <row r="1194" spans="1:28" s="227" customFormat="1" ht="20.399999999999999">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1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18"/>
        <v>0</v>
      </c>
      <c r="AB1194" s="228" t="str">
        <f t="shared" si="119"/>
        <v/>
      </c>
    </row>
    <row r="1195" spans="1:28" s="227" customFormat="1" ht="20.399999999999999">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1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18"/>
        <v>0</v>
      </c>
      <c r="AB1195" s="228" t="str">
        <f t="shared" si="119"/>
        <v/>
      </c>
    </row>
    <row r="1196" spans="1:28" s="227" customFormat="1" ht="20.399999999999999">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1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18"/>
        <v>0</v>
      </c>
      <c r="AB1196" s="228" t="str">
        <f t="shared" si="119"/>
        <v/>
      </c>
    </row>
    <row r="1197" spans="1:28" s="227" customFormat="1" ht="20.399999999999999">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1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18"/>
        <v>0</v>
      </c>
      <c r="AB1197" s="228" t="str">
        <f t="shared" si="119"/>
        <v/>
      </c>
    </row>
    <row r="1198" spans="1:28" s="227" customFormat="1" ht="20.399999999999999">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1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18"/>
        <v>0</v>
      </c>
      <c r="AB1198" s="228" t="str">
        <f t="shared" si="119"/>
        <v/>
      </c>
    </row>
    <row r="1199" spans="1:28" s="227" customFormat="1" ht="20.399999999999999">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1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18"/>
        <v>0</v>
      </c>
      <c r="AB1199" s="228" t="str">
        <f t="shared" si="119"/>
        <v/>
      </c>
    </row>
    <row r="1200" spans="1:28" s="227" customFormat="1" ht="20.399999999999999">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1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18"/>
        <v>0</v>
      </c>
      <c r="AB1200" s="228" t="str">
        <f t="shared" si="119"/>
        <v/>
      </c>
    </row>
    <row r="1201" spans="1:28" s="227" customFormat="1" ht="20.399999999999999">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1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18"/>
        <v>0</v>
      </c>
      <c r="AB1201" s="228" t="str">
        <f t="shared" si="119"/>
        <v/>
      </c>
    </row>
    <row r="1202" spans="1:28" s="227" customFormat="1" ht="20.399999999999999">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1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18"/>
        <v>0</v>
      </c>
      <c r="AB1202" s="228" t="str">
        <f t="shared" si="119"/>
        <v/>
      </c>
    </row>
    <row r="1203" spans="1:28" s="227" customFormat="1" ht="20.399999999999999">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1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18"/>
        <v>0</v>
      </c>
      <c r="AB1203" s="228" t="str">
        <f t="shared" si="119"/>
        <v/>
      </c>
    </row>
    <row r="1204" spans="1:28" s="227" customFormat="1" ht="20.399999999999999">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1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18"/>
        <v>0</v>
      </c>
      <c r="AB1204" s="228" t="str">
        <f t="shared" si="119"/>
        <v/>
      </c>
    </row>
    <row r="1205" spans="1:28" s="227" customFormat="1" ht="20.399999999999999">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1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18"/>
        <v>0</v>
      </c>
      <c r="AB1205" s="228" t="str">
        <f t="shared" si="119"/>
        <v/>
      </c>
    </row>
    <row r="1206" spans="1:28" s="227" customFormat="1" ht="20.399999999999999">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1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18"/>
        <v>0</v>
      </c>
      <c r="AB1206" s="228" t="str">
        <f t="shared" si="119"/>
        <v/>
      </c>
    </row>
    <row r="1207" spans="1:28" s="227" customFormat="1" ht="20.399999999999999">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1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18"/>
        <v>0</v>
      </c>
      <c r="AB1207" s="228" t="str">
        <f t="shared" si="119"/>
        <v/>
      </c>
    </row>
    <row r="1208" spans="1:28" s="227" customFormat="1" ht="20.399999999999999">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1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18"/>
        <v>0</v>
      </c>
      <c r="AB1208" s="228" t="str">
        <f t="shared" si="119"/>
        <v/>
      </c>
    </row>
    <row r="1209" spans="1:28" s="227" customFormat="1" ht="20.399999999999999">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1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18"/>
        <v>0</v>
      </c>
      <c r="AB1209" s="228" t="str">
        <f t="shared" si="119"/>
        <v/>
      </c>
    </row>
    <row r="1210" spans="1:28" s="227" customFormat="1" ht="20.399999999999999">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1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18"/>
        <v>0</v>
      </c>
      <c r="AB1210" s="228" t="str">
        <f t="shared" si="119"/>
        <v/>
      </c>
    </row>
    <row r="1211" spans="1:28" s="227" customFormat="1" ht="20.399999999999999">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2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21">IF(AND(C1211="Smelter not listed",OR(LEN(D1211)=0,LEN(E1211)=0)),1,0)</f>
        <v>0</v>
      </c>
      <c r="AB1211" s="228" t="str">
        <f t="shared" ref="AB1211" si="122">B1211&amp;C1211</f>
        <v/>
      </c>
    </row>
    <row r="1212" spans="1:28" s="227" customFormat="1" ht="20.399999999999999">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2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24">IF(AND(C1212="Smelter not listed",OR(LEN(D1212)=0,LEN(E1212)=0)),1,0)</f>
        <v>0</v>
      </c>
      <c r="AB1212" s="228" t="str">
        <f t="shared" ref="AB1212:AB1243" si="125">B1212&amp;C1212</f>
        <v/>
      </c>
    </row>
    <row r="1213" spans="1:28" s="227" customFormat="1" ht="20.399999999999999">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2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24"/>
        <v>0</v>
      </c>
      <c r="AB1213" s="228" t="str">
        <f t="shared" si="125"/>
        <v/>
      </c>
    </row>
    <row r="1214" spans="1:28" s="227" customFormat="1" ht="20.399999999999999">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2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24"/>
        <v>0</v>
      </c>
      <c r="AB1214" s="228" t="str">
        <f t="shared" si="125"/>
        <v/>
      </c>
    </row>
    <row r="1215" spans="1:28" s="227" customFormat="1" ht="20.399999999999999">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2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24"/>
        <v>0</v>
      </c>
      <c r="AB1215" s="228" t="str">
        <f t="shared" si="125"/>
        <v/>
      </c>
    </row>
    <row r="1216" spans="1:28" s="227" customFormat="1" ht="20.399999999999999">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2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24"/>
        <v>0</v>
      </c>
      <c r="AB1216" s="228" t="str">
        <f t="shared" si="125"/>
        <v/>
      </c>
    </row>
    <row r="1217" spans="1:28" s="227" customFormat="1" ht="20.399999999999999">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2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24"/>
        <v>0</v>
      </c>
      <c r="AB1217" s="228" t="str">
        <f t="shared" si="125"/>
        <v/>
      </c>
    </row>
    <row r="1218" spans="1:28" s="227" customFormat="1" ht="20.399999999999999">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2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24"/>
        <v>0</v>
      </c>
      <c r="AB1218" s="228" t="str">
        <f t="shared" si="125"/>
        <v/>
      </c>
    </row>
    <row r="1219" spans="1:28" s="227" customFormat="1" ht="20.399999999999999">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2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24"/>
        <v>0</v>
      </c>
      <c r="AB1219" s="228" t="str">
        <f t="shared" si="125"/>
        <v/>
      </c>
    </row>
    <row r="1220" spans="1:28" s="227" customFormat="1" ht="20.399999999999999">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2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24"/>
        <v>0</v>
      </c>
      <c r="AB1220" s="228" t="str">
        <f t="shared" si="125"/>
        <v/>
      </c>
    </row>
    <row r="1221" spans="1:28" s="227" customFormat="1" ht="20.399999999999999">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2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24"/>
        <v>0</v>
      </c>
      <c r="AB1221" s="228" t="str">
        <f t="shared" si="125"/>
        <v/>
      </c>
    </row>
    <row r="1222" spans="1:28" s="227" customFormat="1" ht="20.399999999999999">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2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24"/>
        <v>0</v>
      </c>
      <c r="AB1222" s="228" t="str">
        <f t="shared" si="125"/>
        <v/>
      </c>
    </row>
    <row r="1223" spans="1:28" s="227" customFormat="1" ht="20.399999999999999">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2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24"/>
        <v>0</v>
      </c>
      <c r="AB1223" s="228" t="str">
        <f t="shared" si="125"/>
        <v/>
      </c>
    </row>
    <row r="1224" spans="1:28" s="227" customFormat="1" ht="20.399999999999999">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2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24"/>
        <v>0</v>
      </c>
      <c r="AB1224" s="228" t="str">
        <f t="shared" si="125"/>
        <v/>
      </c>
    </row>
    <row r="1225" spans="1:28" s="227" customFormat="1" ht="20.399999999999999">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2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24"/>
        <v>0</v>
      </c>
      <c r="AB1225" s="228" t="str">
        <f t="shared" si="125"/>
        <v/>
      </c>
    </row>
    <row r="1226" spans="1:28" s="227" customFormat="1" ht="20.399999999999999">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2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24"/>
        <v>0</v>
      </c>
      <c r="AB1226" s="228" t="str">
        <f t="shared" si="125"/>
        <v/>
      </c>
    </row>
    <row r="1227" spans="1:28" s="227" customFormat="1" ht="20.399999999999999">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2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24"/>
        <v>0</v>
      </c>
      <c r="AB1227" s="228" t="str">
        <f t="shared" si="125"/>
        <v/>
      </c>
    </row>
    <row r="1228" spans="1:28" s="227" customFormat="1" ht="20.399999999999999">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2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24"/>
        <v>0</v>
      </c>
      <c r="AB1228" s="228" t="str">
        <f t="shared" si="125"/>
        <v/>
      </c>
    </row>
    <row r="1229" spans="1:28" s="227" customFormat="1" ht="20.399999999999999">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2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24"/>
        <v>0</v>
      </c>
      <c r="AB1229" s="228" t="str">
        <f t="shared" si="125"/>
        <v/>
      </c>
    </row>
    <row r="1230" spans="1:28" s="227" customFormat="1" ht="20.399999999999999">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2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24"/>
        <v>0</v>
      </c>
      <c r="AB1230" s="228" t="str">
        <f t="shared" si="125"/>
        <v/>
      </c>
    </row>
    <row r="1231" spans="1:28" s="227" customFormat="1" ht="20.399999999999999">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2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24"/>
        <v>0</v>
      </c>
      <c r="AB1231" s="228" t="str">
        <f t="shared" si="125"/>
        <v/>
      </c>
    </row>
    <row r="1232" spans="1:28" s="227" customFormat="1" ht="20.399999999999999">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2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24"/>
        <v>0</v>
      </c>
      <c r="AB1232" s="228" t="str">
        <f t="shared" si="125"/>
        <v/>
      </c>
    </row>
    <row r="1233" spans="1:28" s="227" customFormat="1" ht="20.399999999999999">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2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24"/>
        <v>0</v>
      </c>
      <c r="AB1233" s="228" t="str">
        <f t="shared" si="125"/>
        <v/>
      </c>
    </row>
    <row r="1234" spans="1:28" s="227" customFormat="1" ht="20.399999999999999">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2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24"/>
        <v>0</v>
      </c>
      <c r="AB1234" s="228" t="str">
        <f t="shared" si="125"/>
        <v/>
      </c>
    </row>
    <row r="1235" spans="1:28" s="227" customFormat="1" ht="20.399999999999999">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2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24"/>
        <v>0</v>
      </c>
      <c r="AB1235" s="228" t="str">
        <f t="shared" si="125"/>
        <v/>
      </c>
    </row>
    <row r="1236" spans="1:28" s="227" customFormat="1" ht="20.399999999999999">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2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24"/>
        <v>0</v>
      </c>
      <c r="AB1236" s="228" t="str">
        <f t="shared" si="125"/>
        <v/>
      </c>
    </row>
    <row r="1237" spans="1:28" s="227" customFormat="1" ht="20.399999999999999">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2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24"/>
        <v>0</v>
      </c>
      <c r="AB1237" s="228" t="str">
        <f t="shared" si="125"/>
        <v/>
      </c>
    </row>
    <row r="1238" spans="1:28" s="227" customFormat="1" ht="20.399999999999999">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2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24"/>
        <v>0</v>
      </c>
      <c r="AB1238" s="228" t="str">
        <f t="shared" si="125"/>
        <v/>
      </c>
    </row>
    <row r="1239" spans="1:28" s="227" customFormat="1" ht="20.399999999999999">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2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24"/>
        <v>0</v>
      </c>
      <c r="AB1239" s="228" t="str">
        <f t="shared" si="125"/>
        <v/>
      </c>
    </row>
    <row r="1240" spans="1:28" s="227" customFormat="1" ht="20.399999999999999">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2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24"/>
        <v>0</v>
      </c>
      <c r="AB1240" s="228" t="str">
        <f t="shared" si="125"/>
        <v/>
      </c>
    </row>
    <row r="1241" spans="1:28" s="227" customFormat="1" ht="20.399999999999999">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2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24"/>
        <v>0</v>
      </c>
      <c r="AB1241" s="228" t="str">
        <f t="shared" si="125"/>
        <v/>
      </c>
    </row>
    <row r="1242" spans="1:28" s="227" customFormat="1" ht="20.399999999999999">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2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24"/>
        <v>0</v>
      </c>
      <c r="AB1242" s="228" t="str">
        <f t="shared" si="125"/>
        <v/>
      </c>
    </row>
    <row r="1243" spans="1:28" s="227" customFormat="1" ht="20.399999999999999">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2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24"/>
        <v>0</v>
      </c>
      <c r="AB1243" s="228" t="str">
        <f t="shared" si="125"/>
        <v/>
      </c>
    </row>
    <row r="1244" spans="1:28" s="227" customFormat="1" ht="20.399999999999999">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2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27">IF(AND(C1244="Smelter not listed",OR(LEN(D1244)=0,LEN(E1244)=0)),1,0)</f>
        <v>0</v>
      </c>
      <c r="AB1244" s="228" t="str">
        <f t="shared" ref="AB1244:AB1274" si="128">B1244&amp;C1244</f>
        <v/>
      </c>
    </row>
    <row r="1245" spans="1:28" s="227" customFormat="1" ht="20.399999999999999">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2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27"/>
        <v>0</v>
      </c>
      <c r="AB1245" s="228" t="str">
        <f t="shared" si="128"/>
        <v/>
      </c>
    </row>
    <row r="1246" spans="1:28" s="227" customFormat="1" ht="20.399999999999999">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2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27"/>
        <v>0</v>
      </c>
      <c r="AB1246" s="228" t="str">
        <f t="shared" si="128"/>
        <v/>
      </c>
    </row>
    <row r="1247" spans="1:28" s="227" customFormat="1" ht="20.399999999999999">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2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27"/>
        <v>0</v>
      </c>
      <c r="AB1247" s="228" t="str">
        <f t="shared" si="128"/>
        <v/>
      </c>
    </row>
    <row r="1248" spans="1:28" s="227" customFormat="1" ht="20.399999999999999">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2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27"/>
        <v>0</v>
      </c>
      <c r="AB1248" s="228" t="str">
        <f t="shared" si="128"/>
        <v/>
      </c>
    </row>
    <row r="1249" spans="1:28" s="227" customFormat="1" ht="20.399999999999999">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2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27"/>
        <v>0</v>
      </c>
      <c r="AB1249" s="228" t="str">
        <f t="shared" si="128"/>
        <v/>
      </c>
    </row>
    <row r="1250" spans="1:28" s="227" customFormat="1" ht="20.399999999999999">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2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27"/>
        <v>0</v>
      </c>
      <c r="AB1250" s="228" t="str">
        <f t="shared" si="128"/>
        <v/>
      </c>
    </row>
    <row r="1251" spans="1:28" s="227" customFormat="1" ht="20.399999999999999">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2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27"/>
        <v>0</v>
      </c>
      <c r="AB1251" s="228" t="str">
        <f t="shared" si="128"/>
        <v/>
      </c>
    </row>
    <row r="1252" spans="1:28" s="227" customFormat="1" ht="20.399999999999999">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2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27"/>
        <v>0</v>
      </c>
      <c r="AB1252" s="228" t="str">
        <f t="shared" si="128"/>
        <v/>
      </c>
    </row>
    <row r="1253" spans="1:28" s="227" customFormat="1" ht="20.399999999999999">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2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27"/>
        <v>0</v>
      </c>
      <c r="AB1253" s="228" t="str">
        <f t="shared" si="128"/>
        <v/>
      </c>
    </row>
    <row r="1254" spans="1:28" s="227" customFormat="1" ht="20.399999999999999">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2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27"/>
        <v>0</v>
      </c>
      <c r="AB1254" s="228" t="str">
        <f t="shared" si="128"/>
        <v/>
      </c>
    </row>
    <row r="1255" spans="1:28" s="227" customFormat="1" ht="20.399999999999999">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2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27"/>
        <v>0</v>
      </c>
      <c r="AB1255" s="228" t="str">
        <f t="shared" si="128"/>
        <v/>
      </c>
    </row>
    <row r="1256" spans="1:28" s="227" customFormat="1" ht="20.399999999999999">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2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27"/>
        <v>0</v>
      </c>
      <c r="AB1256" s="228" t="str">
        <f t="shared" si="128"/>
        <v/>
      </c>
    </row>
    <row r="1257" spans="1:28" s="227" customFormat="1" ht="20.399999999999999">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2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27"/>
        <v>0</v>
      </c>
      <c r="AB1257" s="228" t="str">
        <f t="shared" si="128"/>
        <v/>
      </c>
    </row>
    <row r="1258" spans="1:28" s="227" customFormat="1" ht="20.399999999999999">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2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27"/>
        <v>0</v>
      </c>
      <c r="AB1258" s="228" t="str">
        <f t="shared" si="128"/>
        <v/>
      </c>
    </row>
    <row r="1259" spans="1:28" s="227" customFormat="1" ht="20.399999999999999">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2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27"/>
        <v>0</v>
      </c>
      <c r="AB1259" s="228" t="str">
        <f t="shared" si="128"/>
        <v/>
      </c>
    </row>
    <row r="1260" spans="1:28" s="227" customFormat="1" ht="20.399999999999999">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2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27"/>
        <v>0</v>
      </c>
      <c r="AB1260" s="228" t="str">
        <f t="shared" si="128"/>
        <v/>
      </c>
    </row>
    <row r="1261" spans="1:28" s="227" customFormat="1" ht="20.399999999999999">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2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27"/>
        <v>0</v>
      </c>
      <c r="AB1261" s="228" t="str">
        <f t="shared" si="128"/>
        <v/>
      </c>
    </row>
    <row r="1262" spans="1:28" s="227" customFormat="1" ht="20.399999999999999">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2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27"/>
        <v>0</v>
      </c>
      <c r="AB1262" s="228" t="str">
        <f t="shared" si="128"/>
        <v/>
      </c>
    </row>
    <row r="1263" spans="1:28" s="227" customFormat="1" ht="20.399999999999999">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2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27"/>
        <v>0</v>
      </c>
      <c r="AB1263" s="228" t="str">
        <f t="shared" si="128"/>
        <v/>
      </c>
    </row>
    <row r="1264" spans="1:28" s="227" customFormat="1" ht="20.399999999999999">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2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27"/>
        <v>0</v>
      </c>
      <c r="AB1264" s="228" t="str">
        <f t="shared" si="128"/>
        <v/>
      </c>
    </row>
    <row r="1265" spans="1:28" s="227" customFormat="1" ht="20.399999999999999">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2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27"/>
        <v>0</v>
      </c>
      <c r="AB1265" s="228" t="str">
        <f t="shared" si="128"/>
        <v/>
      </c>
    </row>
    <row r="1266" spans="1:28" s="227" customFormat="1" ht="20.399999999999999">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2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27"/>
        <v>0</v>
      </c>
      <c r="AB1266" s="228" t="str">
        <f t="shared" si="128"/>
        <v/>
      </c>
    </row>
    <row r="1267" spans="1:28" s="227" customFormat="1" ht="20.399999999999999">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2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27"/>
        <v>0</v>
      </c>
      <c r="AB1267" s="228" t="str">
        <f t="shared" si="128"/>
        <v/>
      </c>
    </row>
    <row r="1268" spans="1:28" s="227" customFormat="1" ht="20.399999999999999">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2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27"/>
        <v>0</v>
      </c>
      <c r="AB1268" s="228" t="str">
        <f t="shared" si="128"/>
        <v/>
      </c>
    </row>
    <row r="1269" spans="1:28" s="227" customFormat="1" ht="20.399999999999999">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2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27"/>
        <v>0</v>
      </c>
      <c r="AB1269" s="228" t="str">
        <f t="shared" si="128"/>
        <v/>
      </c>
    </row>
    <row r="1270" spans="1:28" s="227" customFormat="1" ht="20.399999999999999">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2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27"/>
        <v>0</v>
      </c>
      <c r="AB1270" s="228" t="str">
        <f t="shared" si="128"/>
        <v/>
      </c>
    </row>
    <row r="1271" spans="1:28" s="227" customFormat="1" ht="20.399999999999999">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2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27"/>
        <v>0</v>
      </c>
      <c r="AB1271" s="228" t="str">
        <f t="shared" si="128"/>
        <v/>
      </c>
    </row>
    <row r="1272" spans="1:28" s="227" customFormat="1" ht="20.399999999999999">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2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27"/>
        <v>0</v>
      </c>
      <c r="AB1272" s="228" t="str">
        <f t="shared" si="128"/>
        <v/>
      </c>
    </row>
    <row r="1273" spans="1:28" s="227" customFormat="1" ht="20.399999999999999">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2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27"/>
        <v>0</v>
      </c>
      <c r="AB1273" s="228" t="str">
        <f t="shared" si="128"/>
        <v/>
      </c>
    </row>
    <row r="1274" spans="1:28" s="227" customFormat="1" ht="20.399999999999999">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2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27"/>
        <v>0</v>
      </c>
      <c r="AB1274" s="228" t="str">
        <f t="shared" si="128"/>
        <v/>
      </c>
    </row>
    <row r="1275" spans="1:28" s="227" customFormat="1" ht="20.399999999999999">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2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30">IF(AND(C1275="Smelter not listed",OR(LEN(D1275)=0,LEN(E1275)=0)),1,0)</f>
        <v>0</v>
      </c>
      <c r="AB1275" s="228" t="str">
        <f t="shared" ref="AB1275" si="131">B1275&amp;C1275</f>
        <v/>
      </c>
    </row>
    <row r="1276" spans="1:28" s="227" customFormat="1" ht="20.399999999999999">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3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33">IF(AND(C1276="Smelter not listed",OR(LEN(D1276)=0,LEN(E1276)=0)),1,0)</f>
        <v>0</v>
      </c>
      <c r="AB1276" s="228" t="str">
        <f t="shared" ref="AB1276:AB1307" si="134">B1276&amp;C1276</f>
        <v/>
      </c>
    </row>
    <row r="1277" spans="1:28" s="227" customFormat="1" ht="20.399999999999999">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3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33"/>
        <v>0</v>
      </c>
      <c r="AB1277" s="228" t="str">
        <f t="shared" si="134"/>
        <v/>
      </c>
    </row>
    <row r="1278" spans="1:28" s="227" customFormat="1" ht="20.399999999999999">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3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33"/>
        <v>0</v>
      </c>
      <c r="AB1278" s="228" t="str">
        <f t="shared" si="134"/>
        <v/>
      </c>
    </row>
    <row r="1279" spans="1:28" s="227" customFormat="1" ht="20.399999999999999">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3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33"/>
        <v>0</v>
      </c>
      <c r="AB1279" s="228" t="str">
        <f t="shared" si="134"/>
        <v/>
      </c>
    </row>
    <row r="1280" spans="1:28" s="227" customFormat="1" ht="20.399999999999999">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3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33"/>
        <v>0</v>
      </c>
      <c r="AB1280" s="228" t="str">
        <f t="shared" si="134"/>
        <v/>
      </c>
    </row>
    <row r="1281" spans="1:28" s="227" customFormat="1" ht="20.399999999999999">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3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33"/>
        <v>0</v>
      </c>
      <c r="AB1281" s="228" t="str">
        <f t="shared" si="134"/>
        <v/>
      </c>
    </row>
    <row r="1282" spans="1:28" s="227" customFormat="1" ht="20.399999999999999">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3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33"/>
        <v>0</v>
      </c>
      <c r="AB1282" s="228" t="str">
        <f t="shared" si="134"/>
        <v/>
      </c>
    </row>
    <row r="1283" spans="1:28" s="227" customFormat="1" ht="20.399999999999999">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3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33"/>
        <v>0</v>
      </c>
      <c r="AB1283" s="228" t="str">
        <f t="shared" si="134"/>
        <v/>
      </c>
    </row>
    <row r="1284" spans="1:28" s="227" customFormat="1" ht="20.399999999999999">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3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33"/>
        <v>0</v>
      </c>
      <c r="AB1284" s="228" t="str">
        <f t="shared" si="134"/>
        <v/>
      </c>
    </row>
    <row r="1285" spans="1:28" s="227" customFormat="1" ht="20.399999999999999">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3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33"/>
        <v>0</v>
      </c>
      <c r="AB1285" s="228" t="str">
        <f t="shared" si="134"/>
        <v/>
      </c>
    </row>
    <row r="1286" spans="1:28" s="227" customFormat="1" ht="20.399999999999999">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3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33"/>
        <v>0</v>
      </c>
      <c r="AB1286" s="228" t="str">
        <f t="shared" si="134"/>
        <v/>
      </c>
    </row>
    <row r="1287" spans="1:28" s="227" customFormat="1" ht="20.399999999999999">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3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33"/>
        <v>0</v>
      </c>
      <c r="AB1287" s="228" t="str">
        <f t="shared" si="134"/>
        <v/>
      </c>
    </row>
    <row r="1288" spans="1:28" s="227" customFormat="1" ht="20.399999999999999">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3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33"/>
        <v>0</v>
      </c>
      <c r="AB1288" s="228" t="str">
        <f t="shared" si="134"/>
        <v/>
      </c>
    </row>
    <row r="1289" spans="1:28" s="227" customFormat="1" ht="20.399999999999999">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3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33"/>
        <v>0</v>
      </c>
      <c r="AB1289" s="228" t="str">
        <f t="shared" si="134"/>
        <v/>
      </c>
    </row>
    <row r="1290" spans="1:28" s="227" customFormat="1" ht="20.399999999999999">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3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33"/>
        <v>0</v>
      </c>
      <c r="AB1290" s="228" t="str">
        <f t="shared" si="134"/>
        <v/>
      </c>
    </row>
    <row r="1291" spans="1:28" s="227" customFormat="1" ht="20.399999999999999">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3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33"/>
        <v>0</v>
      </c>
      <c r="AB1291" s="228" t="str">
        <f t="shared" si="134"/>
        <v/>
      </c>
    </row>
    <row r="1292" spans="1:28" s="227" customFormat="1" ht="20.399999999999999">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3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33"/>
        <v>0</v>
      </c>
      <c r="AB1292" s="228" t="str">
        <f t="shared" si="134"/>
        <v/>
      </c>
    </row>
    <row r="1293" spans="1:28" s="227" customFormat="1" ht="20.399999999999999">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3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33"/>
        <v>0</v>
      </c>
      <c r="AB1293" s="228" t="str">
        <f t="shared" si="134"/>
        <v/>
      </c>
    </row>
    <row r="1294" spans="1:28" s="227" customFormat="1" ht="20.399999999999999">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3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33"/>
        <v>0</v>
      </c>
      <c r="AB1294" s="228" t="str">
        <f t="shared" si="134"/>
        <v/>
      </c>
    </row>
    <row r="1295" spans="1:28" s="227" customFormat="1" ht="20.399999999999999">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3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33"/>
        <v>0</v>
      </c>
      <c r="AB1295" s="228" t="str">
        <f t="shared" si="134"/>
        <v/>
      </c>
    </row>
    <row r="1296" spans="1:28" s="227" customFormat="1" ht="20.399999999999999">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3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33"/>
        <v>0</v>
      </c>
      <c r="AB1296" s="228" t="str">
        <f t="shared" si="134"/>
        <v/>
      </c>
    </row>
    <row r="1297" spans="1:28" s="227" customFormat="1" ht="20.399999999999999">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3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33"/>
        <v>0</v>
      </c>
      <c r="AB1297" s="228" t="str">
        <f t="shared" si="134"/>
        <v/>
      </c>
    </row>
    <row r="1298" spans="1:28" s="227" customFormat="1" ht="20.399999999999999">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3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33"/>
        <v>0</v>
      </c>
      <c r="AB1298" s="228" t="str">
        <f t="shared" si="134"/>
        <v/>
      </c>
    </row>
    <row r="1299" spans="1:28" s="227" customFormat="1" ht="20.399999999999999">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3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33"/>
        <v>0</v>
      </c>
      <c r="AB1299" s="228" t="str">
        <f t="shared" si="134"/>
        <v/>
      </c>
    </row>
    <row r="1300" spans="1:28" s="227" customFormat="1" ht="20.399999999999999">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3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33"/>
        <v>0</v>
      </c>
      <c r="AB1300" s="228" t="str">
        <f t="shared" si="134"/>
        <v/>
      </c>
    </row>
    <row r="1301" spans="1:28" s="227" customFormat="1" ht="20.399999999999999">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3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33"/>
        <v>0</v>
      </c>
      <c r="AB1301" s="228" t="str">
        <f t="shared" si="134"/>
        <v/>
      </c>
    </row>
    <row r="1302" spans="1:28" s="227" customFormat="1" ht="20.399999999999999">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3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33"/>
        <v>0</v>
      </c>
      <c r="AB1302" s="228" t="str">
        <f t="shared" si="134"/>
        <v/>
      </c>
    </row>
    <row r="1303" spans="1:28" s="227" customFormat="1" ht="20.399999999999999">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3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33"/>
        <v>0</v>
      </c>
      <c r="AB1303" s="228" t="str">
        <f t="shared" si="134"/>
        <v/>
      </c>
    </row>
    <row r="1304" spans="1:28" s="227" customFormat="1" ht="20.399999999999999">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3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33"/>
        <v>0</v>
      </c>
      <c r="AB1304" s="228" t="str">
        <f t="shared" si="134"/>
        <v/>
      </c>
    </row>
    <row r="1305" spans="1:28" s="227" customFormat="1" ht="20.399999999999999">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3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33"/>
        <v>0</v>
      </c>
      <c r="AB1305" s="228" t="str">
        <f t="shared" si="134"/>
        <v/>
      </c>
    </row>
    <row r="1306" spans="1:28" s="227" customFormat="1" ht="20.399999999999999">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3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33"/>
        <v>0</v>
      </c>
      <c r="AB1306" s="228" t="str">
        <f t="shared" si="134"/>
        <v/>
      </c>
    </row>
    <row r="1307" spans="1:28" s="227" customFormat="1" ht="20.399999999999999">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3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33"/>
        <v>0</v>
      </c>
      <c r="AB1307" s="228" t="str">
        <f t="shared" si="134"/>
        <v/>
      </c>
    </row>
    <row r="1308" spans="1:28" s="227" customFormat="1" ht="20.399999999999999">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3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36">IF(AND(C1308="Smelter not listed",OR(LEN(D1308)=0,LEN(E1308)=0)),1,0)</f>
        <v>0</v>
      </c>
      <c r="AB1308" s="228" t="str">
        <f t="shared" ref="AB1308:AB1338" si="137">B1308&amp;C1308</f>
        <v/>
      </c>
    </row>
    <row r="1309" spans="1:28" s="227" customFormat="1" ht="20.399999999999999">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3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36"/>
        <v>0</v>
      </c>
      <c r="AB1309" s="228" t="str">
        <f t="shared" si="137"/>
        <v/>
      </c>
    </row>
    <row r="1310" spans="1:28" s="227" customFormat="1" ht="20.399999999999999">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3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36"/>
        <v>0</v>
      </c>
      <c r="AB1310" s="228" t="str">
        <f t="shared" si="137"/>
        <v/>
      </c>
    </row>
    <row r="1311" spans="1:28" s="227" customFormat="1" ht="20.399999999999999">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3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36"/>
        <v>0</v>
      </c>
      <c r="AB1311" s="228" t="str">
        <f t="shared" si="137"/>
        <v/>
      </c>
    </row>
    <row r="1312" spans="1:28" s="227" customFormat="1" ht="20.399999999999999">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3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36"/>
        <v>0</v>
      </c>
      <c r="AB1312" s="228" t="str">
        <f t="shared" si="137"/>
        <v/>
      </c>
    </row>
    <row r="1313" spans="1:28" s="227" customFormat="1" ht="20.399999999999999">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3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36"/>
        <v>0</v>
      </c>
      <c r="AB1313" s="228" t="str">
        <f t="shared" si="137"/>
        <v/>
      </c>
    </row>
    <row r="1314" spans="1:28" s="227" customFormat="1" ht="20.399999999999999">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3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36"/>
        <v>0</v>
      </c>
      <c r="AB1314" s="228" t="str">
        <f t="shared" si="137"/>
        <v/>
      </c>
    </row>
    <row r="1315" spans="1:28" s="227" customFormat="1" ht="20.399999999999999">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3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36"/>
        <v>0</v>
      </c>
      <c r="AB1315" s="228" t="str">
        <f t="shared" si="137"/>
        <v/>
      </c>
    </row>
    <row r="1316" spans="1:28" s="227" customFormat="1" ht="20.399999999999999">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3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36"/>
        <v>0</v>
      </c>
      <c r="AB1316" s="228" t="str">
        <f t="shared" si="137"/>
        <v/>
      </c>
    </row>
    <row r="1317" spans="1:28" s="227" customFormat="1" ht="20.399999999999999">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3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36"/>
        <v>0</v>
      </c>
      <c r="AB1317" s="228" t="str">
        <f t="shared" si="137"/>
        <v/>
      </c>
    </row>
    <row r="1318" spans="1:28" s="227" customFormat="1" ht="20.399999999999999">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3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36"/>
        <v>0</v>
      </c>
      <c r="AB1318" s="228" t="str">
        <f t="shared" si="137"/>
        <v/>
      </c>
    </row>
    <row r="1319" spans="1:28" s="227" customFormat="1" ht="20.399999999999999">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3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36"/>
        <v>0</v>
      </c>
      <c r="AB1319" s="228" t="str">
        <f t="shared" si="137"/>
        <v/>
      </c>
    </row>
    <row r="1320" spans="1:28" s="227" customFormat="1" ht="20.399999999999999">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3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36"/>
        <v>0</v>
      </c>
      <c r="AB1320" s="228" t="str">
        <f t="shared" si="137"/>
        <v/>
      </c>
    </row>
    <row r="1321" spans="1:28" s="227" customFormat="1" ht="20.399999999999999">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3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36"/>
        <v>0</v>
      </c>
      <c r="AB1321" s="228" t="str">
        <f t="shared" si="137"/>
        <v/>
      </c>
    </row>
    <row r="1322" spans="1:28" s="227" customFormat="1" ht="20.399999999999999">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3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36"/>
        <v>0</v>
      </c>
      <c r="AB1322" s="228" t="str">
        <f t="shared" si="137"/>
        <v/>
      </c>
    </row>
    <row r="1323" spans="1:28" s="227" customFormat="1" ht="20.399999999999999">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3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36"/>
        <v>0</v>
      </c>
      <c r="AB1323" s="228" t="str">
        <f t="shared" si="137"/>
        <v/>
      </c>
    </row>
    <row r="1324" spans="1:28" s="227" customFormat="1" ht="20.399999999999999">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3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36"/>
        <v>0</v>
      </c>
      <c r="AB1324" s="228" t="str">
        <f t="shared" si="137"/>
        <v/>
      </c>
    </row>
    <row r="1325" spans="1:28" s="227" customFormat="1" ht="20.399999999999999">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3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36"/>
        <v>0</v>
      </c>
      <c r="AB1325" s="228" t="str">
        <f t="shared" si="137"/>
        <v/>
      </c>
    </row>
    <row r="1326" spans="1:28" s="227" customFormat="1" ht="20.399999999999999">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3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36"/>
        <v>0</v>
      </c>
      <c r="AB1326" s="228" t="str">
        <f t="shared" si="137"/>
        <v/>
      </c>
    </row>
    <row r="1327" spans="1:28" s="227" customFormat="1" ht="20.399999999999999">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3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36"/>
        <v>0</v>
      </c>
      <c r="AB1327" s="228" t="str">
        <f t="shared" si="137"/>
        <v/>
      </c>
    </row>
    <row r="1328" spans="1:28" s="227" customFormat="1" ht="20.399999999999999">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3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36"/>
        <v>0</v>
      </c>
      <c r="AB1328" s="228" t="str">
        <f t="shared" si="137"/>
        <v/>
      </c>
    </row>
    <row r="1329" spans="1:28" s="227" customFormat="1" ht="20.399999999999999">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3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36"/>
        <v>0</v>
      </c>
      <c r="AB1329" s="228" t="str">
        <f t="shared" si="137"/>
        <v/>
      </c>
    </row>
    <row r="1330" spans="1:28" s="227" customFormat="1" ht="20.399999999999999">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3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36"/>
        <v>0</v>
      </c>
      <c r="AB1330" s="228" t="str">
        <f t="shared" si="137"/>
        <v/>
      </c>
    </row>
    <row r="1331" spans="1:28" s="227" customFormat="1" ht="20.399999999999999">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3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36"/>
        <v>0</v>
      </c>
      <c r="AB1331" s="228" t="str">
        <f t="shared" si="137"/>
        <v/>
      </c>
    </row>
    <row r="1332" spans="1:28" s="227" customFormat="1" ht="20.399999999999999">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3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36"/>
        <v>0</v>
      </c>
      <c r="AB1332" s="228" t="str">
        <f t="shared" si="137"/>
        <v/>
      </c>
    </row>
    <row r="1333" spans="1:28" s="227" customFormat="1" ht="20.399999999999999">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3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36"/>
        <v>0</v>
      </c>
      <c r="AB1333" s="228" t="str">
        <f t="shared" si="137"/>
        <v/>
      </c>
    </row>
    <row r="1334" spans="1:28" s="227" customFormat="1" ht="20.399999999999999">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3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36"/>
        <v>0</v>
      </c>
      <c r="AB1334" s="228" t="str">
        <f t="shared" si="137"/>
        <v/>
      </c>
    </row>
    <row r="1335" spans="1:28" s="227" customFormat="1" ht="20.399999999999999">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3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36"/>
        <v>0</v>
      </c>
      <c r="AB1335" s="228" t="str">
        <f t="shared" si="137"/>
        <v/>
      </c>
    </row>
    <row r="1336" spans="1:28" s="227" customFormat="1" ht="20.399999999999999">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3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36"/>
        <v>0</v>
      </c>
      <c r="AB1336" s="228" t="str">
        <f t="shared" si="137"/>
        <v/>
      </c>
    </row>
    <row r="1337" spans="1:28" s="227" customFormat="1" ht="20.399999999999999">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3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36"/>
        <v>0</v>
      </c>
      <c r="AB1337" s="228" t="str">
        <f t="shared" si="137"/>
        <v/>
      </c>
    </row>
    <row r="1338" spans="1:28" s="227" customFormat="1" ht="20.399999999999999">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3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36"/>
        <v>0</v>
      </c>
      <c r="AB1338" s="228" t="str">
        <f t="shared" si="137"/>
        <v/>
      </c>
    </row>
    <row r="1339" spans="1:28" s="227" customFormat="1" ht="20.399999999999999">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3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39">IF(AND(C1339="Smelter not listed",OR(LEN(D1339)=0,LEN(E1339)=0)),1,0)</f>
        <v>0</v>
      </c>
      <c r="AB1339" s="228" t="str">
        <f t="shared" ref="AB1339" si="140">B1339&amp;C1339</f>
        <v/>
      </c>
    </row>
    <row r="1340" spans="1:28" s="227" customFormat="1" ht="20.399999999999999">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4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42">IF(AND(C1340="Smelter not listed",OR(LEN(D1340)=0,LEN(E1340)=0)),1,0)</f>
        <v>0</v>
      </c>
      <c r="AB1340" s="228" t="str">
        <f t="shared" ref="AB1340:AB1371" si="143">B1340&amp;C1340</f>
        <v/>
      </c>
    </row>
    <row r="1341" spans="1:28" s="227" customFormat="1" ht="20.399999999999999">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4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42"/>
        <v>0</v>
      </c>
      <c r="AB1341" s="228" t="str">
        <f t="shared" si="143"/>
        <v/>
      </c>
    </row>
    <row r="1342" spans="1:28" s="227" customFormat="1" ht="20.399999999999999">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4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42"/>
        <v>0</v>
      </c>
      <c r="AB1342" s="228" t="str">
        <f t="shared" si="143"/>
        <v/>
      </c>
    </row>
    <row r="1343" spans="1:28" s="227" customFormat="1" ht="20.399999999999999">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4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42"/>
        <v>0</v>
      </c>
      <c r="AB1343" s="228" t="str">
        <f t="shared" si="143"/>
        <v/>
      </c>
    </row>
    <row r="1344" spans="1:28" s="227" customFormat="1" ht="20.399999999999999">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4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42"/>
        <v>0</v>
      </c>
      <c r="AB1344" s="228" t="str">
        <f t="shared" si="143"/>
        <v/>
      </c>
    </row>
    <row r="1345" spans="1:28" s="227" customFormat="1" ht="20.399999999999999">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4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42"/>
        <v>0</v>
      </c>
      <c r="AB1345" s="228" t="str">
        <f t="shared" si="143"/>
        <v/>
      </c>
    </row>
    <row r="1346" spans="1:28" s="227" customFormat="1" ht="20.399999999999999">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4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42"/>
        <v>0</v>
      </c>
      <c r="AB1346" s="228" t="str">
        <f t="shared" si="143"/>
        <v/>
      </c>
    </row>
    <row r="1347" spans="1:28" s="227" customFormat="1" ht="20.399999999999999">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4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42"/>
        <v>0</v>
      </c>
      <c r="AB1347" s="228" t="str">
        <f t="shared" si="143"/>
        <v/>
      </c>
    </row>
    <row r="1348" spans="1:28" s="227" customFormat="1" ht="20.399999999999999">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4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42"/>
        <v>0</v>
      </c>
      <c r="AB1348" s="228" t="str">
        <f t="shared" si="143"/>
        <v/>
      </c>
    </row>
    <row r="1349" spans="1:28" s="227" customFormat="1" ht="20.399999999999999">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4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42"/>
        <v>0</v>
      </c>
      <c r="AB1349" s="228" t="str">
        <f t="shared" si="143"/>
        <v/>
      </c>
    </row>
    <row r="1350" spans="1:28" s="227" customFormat="1" ht="20.399999999999999">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4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42"/>
        <v>0</v>
      </c>
      <c r="AB1350" s="228" t="str">
        <f t="shared" si="143"/>
        <v/>
      </c>
    </row>
    <row r="1351" spans="1:28" s="227" customFormat="1" ht="20.399999999999999">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4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42"/>
        <v>0</v>
      </c>
      <c r="AB1351" s="228" t="str">
        <f t="shared" si="143"/>
        <v/>
      </c>
    </row>
    <row r="1352" spans="1:28" s="227" customFormat="1" ht="20.399999999999999">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4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42"/>
        <v>0</v>
      </c>
      <c r="AB1352" s="228" t="str">
        <f t="shared" si="143"/>
        <v/>
      </c>
    </row>
    <row r="1353" spans="1:28" s="227" customFormat="1" ht="20.399999999999999">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4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42"/>
        <v>0</v>
      </c>
      <c r="AB1353" s="228" t="str">
        <f t="shared" si="143"/>
        <v/>
      </c>
    </row>
    <row r="1354" spans="1:28" s="227" customFormat="1" ht="20.399999999999999">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4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42"/>
        <v>0</v>
      </c>
      <c r="AB1354" s="228" t="str">
        <f t="shared" si="143"/>
        <v/>
      </c>
    </row>
    <row r="1355" spans="1:28" s="227" customFormat="1" ht="20.399999999999999">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4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42"/>
        <v>0</v>
      </c>
      <c r="AB1355" s="228" t="str">
        <f t="shared" si="143"/>
        <v/>
      </c>
    </row>
    <row r="1356" spans="1:28" s="227" customFormat="1" ht="20.399999999999999">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4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42"/>
        <v>0</v>
      </c>
      <c r="AB1356" s="228" t="str">
        <f t="shared" si="143"/>
        <v/>
      </c>
    </row>
    <row r="1357" spans="1:28" s="227" customFormat="1" ht="20.399999999999999">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4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42"/>
        <v>0</v>
      </c>
      <c r="AB1357" s="228" t="str">
        <f t="shared" si="143"/>
        <v/>
      </c>
    </row>
    <row r="1358" spans="1:28" s="227" customFormat="1" ht="20.399999999999999">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4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42"/>
        <v>0</v>
      </c>
      <c r="AB1358" s="228" t="str">
        <f t="shared" si="143"/>
        <v/>
      </c>
    </row>
    <row r="1359" spans="1:28" s="227" customFormat="1" ht="20.399999999999999">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4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42"/>
        <v>0</v>
      </c>
      <c r="AB1359" s="228" t="str">
        <f t="shared" si="143"/>
        <v/>
      </c>
    </row>
    <row r="1360" spans="1:28" s="227" customFormat="1" ht="20.399999999999999">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4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42"/>
        <v>0</v>
      </c>
      <c r="AB1360" s="228" t="str">
        <f t="shared" si="143"/>
        <v/>
      </c>
    </row>
    <row r="1361" spans="1:28" s="227" customFormat="1" ht="20.399999999999999">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4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42"/>
        <v>0</v>
      </c>
      <c r="AB1361" s="228" t="str">
        <f t="shared" si="143"/>
        <v/>
      </c>
    </row>
    <row r="1362" spans="1:28" s="227" customFormat="1" ht="20.399999999999999">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4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42"/>
        <v>0</v>
      </c>
      <c r="AB1362" s="228" t="str">
        <f t="shared" si="143"/>
        <v/>
      </c>
    </row>
    <row r="1363" spans="1:28" s="227" customFormat="1" ht="20.399999999999999">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4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42"/>
        <v>0</v>
      </c>
      <c r="AB1363" s="228" t="str">
        <f t="shared" si="143"/>
        <v/>
      </c>
    </row>
    <row r="1364" spans="1:28" s="227" customFormat="1" ht="20.399999999999999">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4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42"/>
        <v>0</v>
      </c>
      <c r="AB1364" s="228" t="str">
        <f t="shared" si="143"/>
        <v/>
      </c>
    </row>
    <row r="1365" spans="1:28" s="227" customFormat="1" ht="20.399999999999999">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4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42"/>
        <v>0</v>
      </c>
      <c r="AB1365" s="228" t="str">
        <f t="shared" si="143"/>
        <v/>
      </c>
    </row>
    <row r="1366" spans="1:28" s="227" customFormat="1" ht="20.399999999999999">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4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42"/>
        <v>0</v>
      </c>
      <c r="AB1366" s="228" t="str">
        <f t="shared" si="143"/>
        <v/>
      </c>
    </row>
    <row r="1367" spans="1:28" s="227" customFormat="1" ht="20.399999999999999">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4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42"/>
        <v>0</v>
      </c>
      <c r="AB1367" s="228" t="str">
        <f t="shared" si="143"/>
        <v/>
      </c>
    </row>
    <row r="1368" spans="1:28" s="227" customFormat="1" ht="20.399999999999999">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4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42"/>
        <v>0</v>
      </c>
      <c r="AB1368" s="228" t="str">
        <f t="shared" si="143"/>
        <v/>
      </c>
    </row>
    <row r="1369" spans="1:28" s="227" customFormat="1" ht="20.399999999999999">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4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42"/>
        <v>0</v>
      </c>
      <c r="AB1369" s="228" t="str">
        <f t="shared" si="143"/>
        <v/>
      </c>
    </row>
    <row r="1370" spans="1:28" s="227" customFormat="1" ht="20.399999999999999">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4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42"/>
        <v>0</v>
      </c>
      <c r="AB1370" s="228" t="str">
        <f t="shared" si="143"/>
        <v/>
      </c>
    </row>
    <row r="1371" spans="1:28" s="227" customFormat="1" ht="20.399999999999999">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4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42"/>
        <v>0</v>
      </c>
      <c r="AB1371" s="228" t="str">
        <f t="shared" si="143"/>
        <v/>
      </c>
    </row>
    <row r="1372" spans="1:28" s="227" customFormat="1" ht="20.399999999999999">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4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45">IF(AND(C1372="Smelter not listed",OR(LEN(D1372)=0,LEN(E1372)=0)),1,0)</f>
        <v>0</v>
      </c>
      <c r="AB1372" s="228" t="str">
        <f t="shared" ref="AB1372:AB1402" si="146">B1372&amp;C1372</f>
        <v/>
      </c>
    </row>
    <row r="1373" spans="1:28" s="227" customFormat="1" ht="20.399999999999999">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4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45"/>
        <v>0</v>
      </c>
      <c r="AB1373" s="228" t="str">
        <f t="shared" si="146"/>
        <v/>
      </c>
    </row>
    <row r="1374" spans="1:28" s="227" customFormat="1" ht="20.399999999999999">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4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45"/>
        <v>0</v>
      </c>
      <c r="AB1374" s="228" t="str">
        <f t="shared" si="146"/>
        <v/>
      </c>
    </row>
    <row r="1375" spans="1:28" s="227" customFormat="1" ht="20.399999999999999">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4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45"/>
        <v>0</v>
      </c>
      <c r="AB1375" s="228" t="str">
        <f t="shared" si="146"/>
        <v/>
      </c>
    </row>
    <row r="1376" spans="1:28" s="227" customFormat="1" ht="20.399999999999999">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4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45"/>
        <v>0</v>
      </c>
      <c r="AB1376" s="228" t="str">
        <f t="shared" si="146"/>
        <v/>
      </c>
    </row>
    <row r="1377" spans="1:28" s="227" customFormat="1" ht="20.399999999999999">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4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45"/>
        <v>0</v>
      </c>
      <c r="AB1377" s="228" t="str">
        <f t="shared" si="146"/>
        <v/>
      </c>
    </row>
    <row r="1378" spans="1:28" s="227" customFormat="1" ht="20.399999999999999">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4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45"/>
        <v>0</v>
      </c>
      <c r="AB1378" s="228" t="str">
        <f t="shared" si="146"/>
        <v/>
      </c>
    </row>
    <row r="1379" spans="1:28" s="227" customFormat="1" ht="20.399999999999999">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4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45"/>
        <v>0</v>
      </c>
      <c r="AB1379" s="228" t="str">
        <f t="shared" si="146"/>
        <v/>
      </c>
    </row>
    <row r="1380" spans="1:28" s="227" customFormat="1" ht="20.399999999999999">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4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45"/>
        <v>0</v>
      </c>
      <c r="AB1380" s="228" t="str">
        <f t="shared" si="146"/>
        <v/>
      </c>
    </row>
    <row r="1381" spans="1:28" s="227" customFormat="1" ht="20.399999999999999">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4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45"/>
        <v>0</v>
      </c>
      <c r="AB1381" s="228" t="str">
        <f t="shared" si="146"/>
        <v/>
      </c>
    </row>
    <row r="1382" spans="1:28" s="227" customFormat="1" ht="20.399999999999999">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4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45"/>
        <v>0</v>
      </c>
      <c r="AB1382" s="228" t="str">
        <f t="shared" si="146"/>
        <v/>
      </c>
    </row>
    <row r="1383" spans="1:28" s="227" customFormat="1" ht="20.399999999999999">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4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45"/>
        <v>0</v>
      </c>
      <c r="AB1383" s="228" t="str">
        <f t="shared" si="146"/>
        <v/>
      </c>
    </row>
    <row r="1384" spans="1:28" s="227" customFormat="1" ht="20.399999999999999">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4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45"/>
        <v>0</v>
      </c>
      <c r="AB1384" s="228" t="str">
        <f t="shared" si="146"/>
        <v/>
      </c>
    </row>
    <row r="1385" spans="1:28" s="227" customFormat="1" ht="20.399999999999999">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4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45"/>
        <v>0</v>
      </c>
      <c r="AB1385" s="228" t="str">
        <f t="shared" si="146"/>
        <v/>
      </c>
    </row>
    <row r="1386" spans="1:28" s="227" customFormat="1" ht="20.399999999999999">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4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45"/>
        <v>0</v>
      </c>
      <c r="AB1386" s="228" t="str">
        <f t="shared" si="146"/>
        <v/>
      </c>
    </row>
    <row r="1387" spans="1:28" s="227" customFormat="1" ht="20.399999999999999">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4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45"/>
        <v>0</v>
      </c>
      <c r="AB1387" s="228" t="str">
        <f t="shared" si="146"/>
        <v/>
      </c>
    </row>
    <row r="1388" spans="1:28" s="227" customFormat="1" ht="20.399999999999999">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4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45"/>
        <v>0</v>
      </c>
      <c r="AB1388" s="228" t="str">
        <f t="shared" si="146"/>
        <v/>
      </c>
    </row>
    <row r="1389" spans="1:28" s="227" customFormat="1" ht="20.399999999999999">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4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45"/>
        <v>0</v>
      </c>
      <c r="AB1389" s="228" t="str">
        <f t="shared" si="146"/>
        <v/>
      </c>
    </row>
    <row r="1390" spans="1:28" s="227" customFormat="1" ht="20.399999999999999">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4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45"/>
        <v>0</v>
      </c>
      <c r="AB1390" s="228" t="str">
        <f t="shared" si="146"/>
        <v/>
      </c>
    </row>
    <row r="1391" spans="1:28" s="227" customFormat="1" ht="20.399999999999999">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4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45"/>
        <v>0</v>
      </c>
      <c r="AB1391" s="228" t="str">
        <f t="shared" si="146"/>
        <v/>
      </c>
    </row>
    <row r="1392" spans="1:28" s="227" customFormat="1" ht="20.399999999999999">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4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45"/>
        <v>0</v>
      </c>
      <c r="AB1392" s="228" t="str">
        <f t="shared" si="146"/>
        <v/>
      </c>
    </row>
    <row r="1393" spans="1:28" s="227" customFormat="1" ht="20.399999999999999">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4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45"/>
        <v>0</v>
      </c>
      <c r="AB1393" s="228" t="str">
        <f t="shared" si="146"/>
        <v/>
      </c>
    </row>
    <row r="1394" spans="1:28" s="227" customFormat="1" ht="20.399999999999999">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4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45"/>
        <v>0</v>
      </c>
      <c r="AB1394" s="228" t="str">
        <f t="shared" si="146"/>
        <v/>
      </c>
    </row>
    <row r="1395" spans="1:28" s="227" customFormat="1" ht="20.399999999999999">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4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45"/>
        <v>0</v>
      </c>
      <c r="AB1395" s="228" t="str">
        <f t="shared" si="146"/>
        <v/>
      </c>
    </row>
    <row r="1396" spans="1:28" s="227" customFormat="1" ht="20.399999999999999">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4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45"/>
        <v>0</v>
      </c>
      <c r="AB1396" s="228" t="str">
        <f t="shared" si="146"/>
        <v/>
      </c>
    </row>
    <row r="1397" spans="1:28" s="227" customFormat="1" ht="20.399999999999999">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4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45"/>
        <v>0</v>
      </c>
      <c r="AB1397" s="228" t="str">
        <f t="shared" si="146"/>
        <v/>
      </c>
    </row>
    <row r="1398" spans="1:28" s="227" customFormat="1" ht="20.399999999999999">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4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45"/>
        <v>0</v>
      </c>
      <c r="AB1398" s="228" t="str">
        <f t="shared" si="146"/>
        <v/>
      </c>
    </row>
    <row r="1399" spans="1:28" s="227" customFormat="1" ht="20.399999999999999">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4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45"/>
        <v>0</v>
      </c>
      <c r="AB1399" s="228" t="str">
        <f t="shared" si="146"/>
        <v/>
      </c>
    </row>
    <row r="1400" spans="1:28" s="227" customFormat="1" ht="20.399999999999999">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4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45"/>
        <v>0</v>
      </c>
      <c r="AB1400" s="228" t="str">
        <f t="shared" si="146"/>
        <v/>
      </c>
    </row>
    <row r="1401" spans="1:28" s="227" customFormat="1" ht="20.399999999999999">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4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45"/>
        <v>0</v>
      </c>
      <c r="AB1401" s="228" t="str">
        <f t="shared" si="146"/>
        <v/>
      </c>
    </row>
    <row r="1402" spans="1:28" s="227" customFormat="1" ht="20.399999999999999">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4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45"/>
        <v>0</v>
      </c>
      <c r="AB1402" s="228" t="str">
        <f t="shared" si="146"/>
        <v/>
      </c>
    </row>
    <row r="1403" spans="1:28" s="227" customFormat="1" ht="20.399999999999999">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4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48">IF(AND(C1403="Smelter not listed",OR(LEN(D1403)=0,LEN(E1403)=0)),1,0)</f>
        <v>0</v>
      </c>
      <c r="AB1403" s="228" t="str">
        <f t="shared" ref="AB1403" si="149">B1403&amp;C1403</f>
        <v/>
      </c>
    </row>
    <row r="1404" spans="1:28" s="227" customFormat="1" ht="20.399999999999999">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15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151">IF(AND(C1404="Smelter not listed",OR(LEN(D1404)=0,LEN(E1404)=0)),1,0)</f>
        <v>0</v>
      </c>
      <c r="AB1404" s="228" t="str">
        <f t="shared" ref="AB1404:AB1435" si="152">B1404&amp;C1404</f>
        <v/>
      </c>
    </row>
    <row r="1405" spans="1:28" s="227" customFormat="1" ht="20.399999999999999">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15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151"/>
        <v>0</v>
      </c>
      <c r="AB1405" s="228" t="str">
        <f t="shared" si="152"/>
        <v/>
      </c>
    </row>
    <row r="1406" spans="1:28" s="227" customFormat="1" ht="20.399999999999999">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15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151"/>
        <v>0</v>
      </c>
      <c r="AB1406" s="228" t="str">
        <f t="shared" si="152"/>
        <v/>
      </c>
    </row>
    <row r="1407" spans="1:28" s="227" customFormat="1" ht="20.399999999999999">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15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151"/>
        <v>0</v>
      </c>
      <c r="AB1407" s="228" t="str">
        <f t="shared" si="152"/>
        <v/>
      </c>
    </row>
    <row r="1408" spans="1:28" s="227" customFormat="1" ht="20.399999999999999">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15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151"/>
        <v>0</v>
      </c>
      <c r="AB1408" s="228" t="str">
        <f t="shared" si="152"/>
        <v/>
      </c>
    </row>
    <row r="1409" spans="1:28" s="227" customFormat="1" ht="20.399999999999999">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15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151"/>
        <v>0</v>
      </c>
      <c r="AB1409" s="228" t="str">
        <f t="shared" si="152"/>
        <v/>
      </c>
    </row>
    <row r="1410" spans="1:28" s="227" customFormat="1" ht="20.399999999999999">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15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151"/>
        <v>0</v>
      </c>
      <c r="AB1410" s="228" t="str">
        <f t="shared" si="152"/>
        <v/>
      </c>
    </row>
    <row r="1411" spans="1:28" s="227" customFormat="1" ht="20.399999999999999">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15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151"/>
        <v>0</v>
      </c>
      <c r="AB1411" s="228" t="str">
        <f t="shared" si="152"/>
        <v/>
      </c>
    </row>
    <row r="1412" spans="1:28" s="227" customFormat="1" ht="20.399999999999999">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15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151"/>
        <v>0</v>
      </c>
      <c r="AB1412" s="228" t="str">
        <f t="shared" si="152"/>
        <v/>
      </c>
    </row>
    <row r="1413" spans="1:28" s="227" customFormat="1" ht="20.399999999999999">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15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151"/>
        <v>0</v>
      </c>
      <c r="AB1413" s="228" t="str">
        <f t="shared" si="152"/>
        <v/>
      </c>
    </row>
    <row r="1414" spans="1:28" s="227" customFormat="1" ht="20.399999999999999">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15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151"/>
        <v>0</v>
      </c>
      <c r="AB1414" s="228" t="str">
        <f t="shared" si="152"/>
        <v/>
      </c>
    </row>
    <row r="1415" spans="1:28" s="227" customFormat="1" ht="20.399999999999999">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15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151"/>
        <v>0</v>
      </c>
      <c r="AB1415" s="228" t="str">
        <f t="shared" si="152"/>
        <v/>
      </c>
    </row>
    <row r="1416" spans="1:28" s="227" customFormat="1" ht="20.399999999999999">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15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151"/>
        <v>0</v>
      </c>
      <c r="AB1416" s="228" t="str">
        <f t="shared" si="152"/>
        <v/>
      </c>
    </row>
    <row r="1417" spans="1:28" s="227" customFormat="1" ht="20.399999999999999">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15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151"/>
        <v>0</v>
      </c>
      <c r="AB1417" s="228" t="str">
        <f t="shared" si="152"/>
        <v/>
      </c>
    </row>
    <row r="1418" spans="1:28" s="227" customFormat="1" ht="20.399999999999999">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15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151"/>
        <v>0</v>
      </c>
      <c r="AB1418" s="228" t="str">
        <f t="shared" si="152"/>
        <v/>
      </c>
    </row>
    <row r="1419" spans="1:28" s="227" customFormat="1" ht="20.399999999999999">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15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151"/>
        <v>0</v>
      </c>
      <c r="AB1419" s="228" t="str">
        <f t="shared" si="152"/>
        <v/>
      </c>
    </row>
    <row r="1420" spans="1:28" s="227" customFormat="1" ht="20.399999999999999">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15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151"/>
        <v>0</v>
      </c>
      <c r="AB1420" s="228" t="str">
        <f t="shared" si="152"/>
        <v/>
      </c>
    </row>
    <row r="1421" spans="1:28" s="227" customFormat="1" ht="20.399999999999999">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15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151"/>
        <v>0</v>
      </c>
      <c r="AB1421" s="228" t="str">
        <f t="shared" si="152"/>
        <v/>
      </c>
    </row>
    <row r="1422" spans="1:28" s="227" customFormat="1" ht="20.399999999999999">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15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151"/>
        <v>0</v>
      </c>
      <c r="AB1422" s="228" t="str">
        <f t="shared" si="152"/>
        <v/>
      </c>
    </row>
    <row r="1423" spans="1:28" s="227" customFormat="1" ht="20.399999999999999">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15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151"/>
        <v>0</v>
      </c>
      <c r="AB1423" s="228" t="str">
        <f t="shared" si="152"/>
        <v/>
      </c>
    </row>
    <row r="1424" spans="1:28" s="227" customFormat="1" ht="20.399999999999999">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15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151"/>
        <v>0</v>
      </c>
      <c r="AB1424" s="228" t="str">
        <f t="shared" si="152"/>
        <v/>
      </c>
    </row>
    <row r="1425" spans="1:28" s="227" customFormat="1" ht="20.399999999999999">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15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151"/>
        <v>0</v>
      </c>
      <c r="AB1425" s="228" t="str">
        <f t="shared" si="152"/>
        <v/>
      </c>
    </row>
    <row r="1426" spans="1:28" s="227" customFormat="1" ht="20.399999999999999">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15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151"/>
        <v>0</v>
      </c>
      <c r="AB1426" s="228" t="str">
        <f t="shared" si="152"/>
        <v/>
      </c>
    </row>
    <row r="1427" spans="1:28" s="227" customFormat="1" ht="20.399999999999999">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15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151"/>
        <v>0</v>
      </c>
      <c r="AB1427" s="228" t="str">
        <f t="shared" si="152"/>
        <v/>
      </c>
    </row>
    <row r="1428" spans="1:28" s="227" customFormat="1" ht="20.399999999999999">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15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151"/>
        <v>0</v>
      </c>
      <c r="AB1428" s="228" t="str">
        <f t="shared" si="152"/>
        <v/>
      </c>
    </row>
    <row r="1429" spans="1:28" s="227" customFormat="1" ht="20.399999999999999">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15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151"/>
        <v>0</v>
      </c>
      <c r="AB1429" s="228" t="str">
        <f t="shared" si="152"/>
        <v/>
      </c>
    </row>
    <row r="1430" spans="1:28" s="227" customFormat="1" ht="20.399999999999999">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15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151"/>
        <v>0</v>
      </c>
      <c r="AB1430" s="228" t="str">
        <f t="shared" si="152"/>
        <v/>
      </c>
    </row>
    <row r="1431" spans="1:28" s="227" customFormat="1" ht="20.399999999999999">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15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151"/>
        <v>0</v>
      </c>
      <c r="AB1431" s="228" t="str">
        <f t="shared" si="152"/>
        <v/>
      </c>
    </row>
    <row r="1432" spans="1:28" s="227" customFormat="1" ht="20.399999999999999">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15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151"/>
        <v>0</v>
      </c>
      <c r="AB1432" s="228" t="str">
        <f t="shared" si="152"/>
        <v/>
      </c>
    </row>
    <row r="1433" spans="1:28" s="227" customFormat="1" ht="20.399999999999999">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15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151"/>
        <v>0</v>
      </c>
      <c r="AB1433" s="228" t="str">
        <f t="shared" si="152"/>
        <v/>
      </c>
    </row>
    <row r="1434" spans="1:28" s="227" customFormat="1" ht="20.399999999999999">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15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151"/>
        <v>0</v>
      </c>
      <c r="AB1434" s="228" t="str">
        <f t="shared" si="152"/>
        <v/>
      </c>
    </row>
    <row r="1435" spans="1:28" s="227" customFormat="1" ht="20.399999999999999">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15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151"/>
        <v>0</v>
      </c>
      <c r="AB1435" s="228" t="str">
        <f t="shared" si="152"/>
        <v/>
      </c>
    </row>
    <row r="1436" spans="1:28" s="227" customFormat="1" ht="20.399999999999999">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15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154">IF(AND(C1436="Smelter not listed",OR(LEN(D1436)=0,LEN(E1436)=0)),1,0)</f>
        <v>0</v>
      </c>
      <c r="AB1436" s="228" t="str">
        <f t="shared" ref="AB1436:AB1466" si="155">B1436&amp;C1436</f>
        <v/>
      </c>
    </row>
    <row r="1437" spans="1:28" s="227" customFormat="1" ht="20.399999999999999">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15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154"/>
        <v>0</v>
      </c>
      <c r="AB1437" s="228" t="str">
        <f t="shared" si="155"/>
        <v/>
      </c>
    </row>
    <row r="1438" spans="1:28" s="227" customFormat="1" ht="20.399999999999999">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15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154"/>
        <v>0</v>
      </c>
      <c r="AB1438" s="228" t="str">
        <f t="shared" si="155"/>
        <v/>
      </c>
    </row>
    <row r="1439" spans="1:28" s="227" customFormat="1" ht="20.399999999999999">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15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154"/>
        <v>0</v>
      </c>
      <c r="AB1439" s="228" t="str">
        <f t="shared" si="155"/>
        <v/>
      </c>
    </row>
    <row r="1440" spans="1:28" s="227" customFormat="1" ht="20.399999999999999">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15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154"/>
        <v>0</v>
      </c>
      <c r="AB1440" s="228" t="str">
        <f t="shared" si="155"/>
        <v/>
      </c>
    </row>
    <row r="1441" spans="1:28" s="227" customFormat="1" ht="20.399999999999999">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15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154"/>
        <v>0</v>
      </c>
      <c r="AB1441" s="228" t="str">
        <f t="shared" si="155"/>
        <v/>
      </c>
    </row>
    <row r="1442" spans="1:28" s="227" customFormat="1" ht="20.399999999999999">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15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154"/>
        <v>0</v>
      </c>
      <c r="AB1442" s="228" t="str">
        <f t="shared" si="155"/>
        <v/>
      </c>
    </row>
    <row r="1443" spans="1:28" s="227" customFormat="1" ht="20.399999999999999">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15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154"/>
        <v>0</v>
      </c>
      <c r="AB1443" s="228" t="str">
        <f t="shared" si="155"/>
        <v/>
      </c>
    </row>
    <row r="1444" spans="1:28" s="227" customFormat="1" ht="20.399999999999999">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15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154"/>
        <v>0</v>
      </c>
      <c r="AB1444" s="228" t="str">
        <f t="shared" si="155"/>
        <v/>
      </c>
    </row>
    <row r="1445" spans="1:28" s="227" customFormat="1" ht="20.399999999999999">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15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154"/>
        <v>0</v>
      </c>
      <c r="AB1445" s="228" t="str">
        <f t="shared" si="155"/>
        <v/>
      </c>
    </row>
    <row r="1446" spans="1:28" s="227" customFormat="1" ht="20.399999999999999">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15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154"/>
        <v>0</v>
      </c>
      <c r="AB1446" s="228" t="str">
        <f t="shared" si="155"/>
        <v/>
      </c>
    </row>
    <row r="1447" spans="1:28" s="227" customFormat="1" ht="20.399999999999999">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15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154"/>
        <v>0</v>
      </c>
      <c r="AB1447" s="228" t="str">
        <f t="shared" si="155"/>
        <v/>
      </c>
    </row>
    <row r="1448" spans="1:28" s="227" customFormat="1" ht="20.399999999999999">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15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154"/>
        <v>0</v>
      </c>
      <c r="AB1448" s="228" t="str">
        <f t="shared" si="155"/>
        <v/>
      </c>
    </row>
    <row r="1449" spans="1:28" s="227" customFormat="1" ht="20.399999999999999">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15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154"/>
        <v>0</v>
      </c>
      <c r="AB1449" s="228" t="str">
        <f t="shared" si="155"/>
        <v/>
      </c>
    </row>
    <row r="1450" spans="1:28" s="227" customFormat="1" ht="20.399999999999999">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15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154"/>
        <v>0</v>
      </c>
      <c r="AB1450" s="228" t="str">
        <f t="shared" si="155"/>
        <v/>
      </c>
    </row>
    <row r="1451" spans="1:28" s="227" customFormat="1" ht="20.399999999999999">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15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154"/>
        <v>0</v>
      </c>
      <c r="AB1451" s="228" t="str">
        <f t="shared" si="155"/>
        <v/>
      </c>
    </row>
    <row r="1452" spans="1:28" s="227" customFormat="1" ht="20.399999999999999">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15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154"/>
        <v>0</v>
      </c>
      <c r="AB1452" s="228" t="str">
        <f t="shared" si="155"/>
        <v/>
      </c>
    </row>
    <row r="1453" spans="1:28" s="227" customFormat="1" ht="20.399999999999999">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15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154"/>
        <v>0</v>
      </c>
      <c r="AB1453" s="228" t="str">
        <f t="shared" si="155"/>
        <v/>
      </c>
    </row>
    <row r="1454" spans="1:28" s="227" customFormat="1" ht="20.399999999999999">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15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154"/>
        <v>0</v>
      </c>
      <c r="AB1454" s="228" t="str">
        <f t="shared" si="155"/>
        <v/>
      </c>
    </row>
    <row r="1455" spans="1:28" s="227" customFormat="1" ht="20.399999999999999">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15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154"/>
        <v>0</v>
      </c>
      <c r="AB1455" s="228" t="str">
        <f t="shared" si="155"/>
        <v/>
      </c>
    </row>
    <row r="1456" spans="1:28" s="227" customFormat="1" ht="20.399999999999999">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15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154"/>
        <v>0</v>
      </c>
      <c r="AB1456" s="228" t="str">
        <f t="shared" si="155"/>
        <v/>
      </c>
    </row>
    <row r="1457" spans="1:28" s="227" customFormat="1" ht="20.399999999999999">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15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154"/>
        <v>0</v>
      </c>
      <c r="AB1457" s="228" t="str">
        <f t="shared" si="155"/>
        <v/>
      </c>
    </row>
    <row r="1458" spans="1:28" s="227" customFormat="1" ht="20.399999999999999">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15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154"/>
        <v>0</v>
      </c>
      <c r="AB1458" s="228" t="str">
        <f t="shared" si="155"/>
        <v/>
      </c>
    </row>
    <row r="1459" spans="1:28" s="227" customFormat="1" ht="20.399999999999999">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15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154"/>
        <v>0</v>
      </c>
      <c r="AB1459" s="228" t="str">
        <f t="shared" si="155"/>
        <v/>
      </c>
    </row>
    <row r="1460" spans="1:28" s="227" customFormat="1" ht="20.399999999999999">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15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154"/>
        <v>0</v>
      </c>
      <c r="AB1460" s="228" t="str">
        <f t="shared" si="155"/>
        <v/>
      </c>
    </row>
    <row r="1461" spans="1:28" s="227" customFormat="1" ht="20.399999999999999">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15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154"/>
        <v>0</v>
      </c>
      <c r="AB1461" s="228" t="str">
        <f t="shared" si="155"/>
        <v/>
      </c>
    </row>
    <row r="1462" spans="1:28" s="227" customFormat="1" ht="20.399999999999999">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15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154"/>
        <v>0</v>
      </c>
      <c r="AB1462" s="228" t="str">
        <f t="shared" si="155"/>
        <v/>
      </c>
    </row>
    <row r="1463" spans="1:28" s="227" customFormat="1" ht="20.399999999999999">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15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154"/>
        <v>0</v>
      </c>
      <c r="AB1463" s="228" t="str">
        <f t="shared" si="155"/>
        <v/>
      </c>
    </row>
    <row r="1464" spans="1:28" s="227" customFormat="1" ht="20.399999999999999">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15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154"/>
        <v>0</v>
      </c>
      <c r="AB1464" s="228" t="str">
        <f t="shared" si="155"/>
        <v/>
      </c>
    </row>
    <row r="1465" spans="1:28" s="227" customFormat="1" ht="20.399999999999999">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15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154"/>
        <v>0</v>
      </c>
      <c r="AB1465" s="228" t="str">
        <f t="shared" si="155"/>
        <v/>
      </c>
    </row>
    <row r="1466" spans="1:28" s="227" customFormat="1" ht="20.399999999999999">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15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154"/>
        <v>0</v>
      </c>
      <c r="AB1466" s="228" t="str">
        <f t="shared" si="155"/>
        <v/>
      </c>
    </row>
    <row r="1467" spans="1:28" s="227" customFormat="1" ht="20.399999999999999">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15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157">IF(AND(C1467="Smelter not listed",OR(LEN(D1467)=0,LEN(E1467)=0)),1,0)</f>
        <v>0</v>
      </c>
      <c r="AB1467" s="228" t="str">
        <f t="shared" ref="AB1467" si="158">B1467&amp;C1467</f>
        <v/>
      </c>
    </row>
    <row r="1468" spans="1:28" s="227" customFormat="1" ht="20.399999999999999">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15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160">IF(AND(C1468="Smelter not listed",OR(LEN(D1468)=0,LEN(E1468)=0)),1,0)</f>
        <v>0</v>
      </c>
      <c r="AB1468" s="228" t="str">
        <f t="shared" ref="AB1468:AB1499" si="161">B1468&amp;C1468</f>
        <v/>
      </c>
    </row>
    <row r="1469" spans="1:28" s="227" customFormat="1" ht="20.399999999999999">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15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160"/>
        <v>0</v>
      </c>
      <c r="AB1469" s="228" t="str">
        <f t="shared" si="161"/>
        <v/>
      </c>
    </row>
    <row r="1470" spans="1:28" s="227" customFormat="1" ht="20.399999999999999">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15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160"/>
        <v>0</v>
      </c>
      <c r="AB1470" s="228" t="str">
        <f t="shared" si="161"/>
        <v/>
      </c>
    </row>
    <row r="1471" spans="1:28" s="227" customFormat="1" ht="20.399999999999999">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15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160"/>
        <v>0</v>
      </c>
      <c r="AB1471" s="228" t="str">
        <f t="shared" si="161"/>
        <v/>
      </c>
    </row>
    <row r="1472" spans="1:28" s="227" customFormat="1" ht="20.399999999999999">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15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160"/>
        <v>0</v>
      </c>
      <c r="AB1472" s="228" t="str">
        <f t="shared" si="161"/>
        <v/>
      </c>
    </row>
    <row r="1473" spans="1:28" s="227" customFormat="1" ht="20.399999999999999">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15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160"/>
        <v>0</v>
      </c>
      <c r="AB1473" s="228" t="str">
        <f t="shared" si="161"/>
        <v/>
      </c>
    </row>
    <row r="1474" spans="1:28" s="227" customFormat="1" ht="20.399999999999999">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15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160"/>
        <v>0</v>
      </c>
      <c r="AB1474" s="228" t="str">
        <f t="shared" si="161"/>
        <v/>
      </c>
    </row>
    <row r="1475" spans="1:28" s="227" customFormat="1" ht="20.399999999999999">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15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160"/>
        <v>0</v>
      </c>
      <c r="AB1475" s="228" t="str">
        <f t="shared" si="161"/>
        <v/>
      </c>
    </row>
    <row r="1476" spans="1:28" s="227" customFormat="1" ht="20.399999999999999">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15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160"/>
        <v>0</v>
      </c>
      <c r="AB1476" s="228" t="str">
        <f t="shared" si="161"/>
        <v/>
      </c>
    </row>
    <row r="1477" spans="1:28" s="227" customFormat="1" ht="20.399999999999999">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15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160"/>
        <v>0</v>
      </c>
      <c r="AB1477" s="228" t="str">
        <f t="shared" si="161"/>
        <v/>
      </c>
    </row>
    <row r="1478" spans="1:28" s="227" customFormat="1" ht="20.399999999999999">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15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160"/>
        <v>0</v>
      </c>
      <c r="AB1478" s="228" t="str">
        <f t="shared" si="161"/>
        <v/>
      </c>
    </row>
    <row r="1479" spans="1:28" s="227" customFormat="1" ht="20.399999999999999">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15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160"/>
        <v>0</v>
      </c>
      <c r="AB1479" s="228" t="str">
        <f t="shared" si="161"/>
        <v/>
      </c>
    </row>
    <row r="1480" spans="1:28" s="227" customFormat="1" ht="20.399999999999999">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15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160"/>
        <v>0</v>
      </c>
      <c r="AB1480" s="228" t="str">
        <f t="shared" si="161"/>
        <v/>
      </c>
    </row>
    <row r="1481" spans="1:28" s="227" customFormat="1" ht="20.399999999999999">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15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160"/>
        <v>0</v>
      </c>
      <c r="AB1481" s="228" t="str">
        <f t="shared" si="161"/>
        <v/>
      </c>
    </row>
    <row r="1482" spans="1:28" s="227" customFormat="1" ht="20.399999999999999">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15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160"/>
        <v>0</v>
      </c>
      <c r="AB1482" s="228" t="str">
        <f t="shared" si="161"/>
        <v/>
      </c>
    </row>
    <row r="1483" spans="1:28" s="227" customFormat="1" ht="20.399999999999999">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15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160"/>
        <v>0</v>
      </c>
      <c r="AB1483" s="228" t="str">
        <f t="shared" si="161"/>
        <v/>
      </c>
    </row>
    <row r="1484" spans="1:28" s="227" customFormat="1" ht="20.399999999999999">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15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160"/>
        <v>0</v>
      </c>
      <c r="AB1484" s="228" t="str">
        <f t="shared" si="161"/>
        <v/>
      </c>
    </row>
    <row r="1485" spans="1:28" s="227" customFormat="1" ht="20.399999999999999">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15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160"/>
        <v>0</v>
      </c>
      <c r="AB1485" s="228" t="str">
        <f t="shared" si="161"/>
        <v/>
      </c>
    </row>
    <row r="1486" spans="1:28" s="227" customFormat="1" ht="20.399999999999999">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15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160"/>
        <v>0</v>
      </c>
      <c r="AB1486" s="228" t="str">
        <f t="shared" si="161"/>
        <v/>
      </c>
    </row>
    <row r="1487" spans="1:28" s="227" customFormat="1" ht="20.399999999999999">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15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160"/>
        <v>0</v>
      </c>
      <c r="AB1487" s="228" t="str">
        <f t="shared" si="161"/>
        <v/>
      </c>
    </row>
    <row r="1488" spans="1:28" s="227" customFormat="1" ht="20.399999999999999">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15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160"/>
        <v>0</v>
      </c>
      <c r="AB1488" s="228" t="str">
        <f t="shared" si="161"/>
        <v/>
      </c>
    </row>
    <row r="1489" spans="1:28" s="227" customFormat="1" ht="20.399999999999999">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15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160"/>
        <v>0</v>
      </c>
      <c r="AB1489" s="228" t="str">
        <f t="shared" si="161"/>
        <v/>
      </c>
    </row>
    <row r="1490" spans="1:28" s="227" customFormat="1" ht="20.399999999999999">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15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160"/>
        <v>0</v>
      </c>
      <c r="AB1490" s="228" t="str">
        <f t="shared" si="161"/>
        <v/>
      </c>
    </row>
    <row r="1491" spans="1:28" s="227" customFormat="1" ht="20.399999999999999">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15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160"/>
        <v>0</v>
      </c>
      <c r="AB1491" s="228" t="str">
        <f t="shared" si="161"/>
        <v/>
      </c>
    </row>
    <row r="1492" spans="1:28" s="227" customFormat="1" ht="20.399999999999999">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15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160"/>
        <v>0</v>
      </c>
      <c r="AB1492" s="228" t="str">
        <f t="shared" si="161"/>
        <v/>
      </c>
    </row>
    <row r="1493" spans="1:28" s="227" customFormat="1" ht="20.399999999999999">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15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160"/>
        <v>0</v>
      </c>
      <c r="AB1493" s="228" t="str">
        <f t="shared" si="161"/>
        <v/>
      </c>
    </row>
    <row r="1494" spans="1:28" s="227" customFormat="1" ht="20.399999999999999">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15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160"/>
        <v>0</v>
      </c>
      <c r="AB1494" s="228" t="str">
        <f t="shared" si="161"/>
        <v/>
      </c>
    </row>
    <row r="1495" spans="1:28" s="227" customFormat="1" ht="20.399999999999999">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15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160"/>
        <v>0</v>
      </c>
      <c r="AB1495" s="228" t="str">
        <f t="shared" si="161"/>
        <v/>
      </c>
    </row>
    <row r="1496" spans="1:28" s="227" customFormat="1" ht="20.399999999999999">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15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160"/>
        <v>0</v>
      </c>
      <c r="AB1496" s="228" t="str">
        <f t="shared" si="161"/>
        <v/>
      </c>
    </row>
    <row r="1497" spans="1:28" s="227" customFormat="1" ht="20.399999999999999">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15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160"/>
        <v>0</v>
      </c>
      <c r="AB1497" s="228" t="str">
        <f t="shared" si="161"/>
        <v/>
      </c>
    </row>
    <row r="1498" spans="1:28" s="227" customFormat="1" ht="20.399999999999999">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15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160"/>
        <v>0</v>
      </c>
      <c r="AB1498" s="228" t="str">
        <f t="shared" si="161"/>
        <v/>
      </c>
    </row>
    <row r="1499" spans="1:28" s="227" customFormat="1" ht="20.399999999999999">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15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160"/>
        <v>0</v>
      </c>
      <c r="AB1499" s="228" t="str">
        <f t="shared" si="161"/>
        <v/>
      </c>
    </row>
    <row r="1500" spans="1:28" s="227" customFormat="1" ht="20.399999999999999">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16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163">IF(AND(C1500="Smelter not listed",OR(LEN(D1500)=0,LEN(E1500)=0)),1,0)</f>
        <v>0</v>
      </c>
      <c r="AB1500" s="228" t="str">
        <f t="shared" ref="AB1500:AB1530" si="164">B1500&amp;C1500</f>
        <v/>
      </c>
    </row>
    <row r="1501" spans="1:28" s="227" customFormat="1" ht="20.399999999999999">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16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163"/>
        <v>0</v>
      </c>
      <c r="AB1501" s="228" t="str">
        <f t="shared" si="164"/>
        <v/>
      </c>
    </row>
    <row r="1502" spans="1:28" s="227" customFormat="1" ht="20.399999999999999">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16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163"/>
        <v>0</v>
      </c>
      <c r="AB1502" s="228" t="str">
        <f t="shared" si="164"/>
        <v/>
      </c>
    </row>
    <row r="1503" spans="1:28" s="227" customFormat="1" ht="20.399999999999999">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16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163"/>
        <v>0</v>
      </c>
      <c r="AB1503" s="228" t="str">
        <f t="shared" si="164"/>
        <v/>
      </c>
    </row>
    <row r="1504" spans="1:28" s="227" customFormat="1" ht="20.399999999999999">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16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163"/>
        <v>0</v>
      </c>
      <c r="AB1504" s="228" t="str">
        <f t="shared" si="164"/>
        <v/>
      </c>
    </row>
    <row r="1505" spans="1:28" s="227" customFormat="1" ht="20.399999999999999">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16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163"/>
        <v>0</v>
      </c>
      <c r="AB1505" s="228" t="str">
        <f t="shared" si="164"/>
        <v/>
      </c>
    </row>
    <row r="1506" spans="1:28" s="227" customFormat="1" ht="20.399999999999999">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16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163"/>
        <v>0</v>
      </c>
      <c r="AB1506" s="228" t="str">
        <f t="shared" si="164"/>
        <v/>
      </c>
    </row>
    <row r="1507" spans="1:28" s="227" customFormat="1" ht="20.399999999999999">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16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163"/>
        <v>0</v>
      </c>
      <c r="AB1507" s="228" t="str">
        <f t="shared" si="164"/>
        <v/>
      </c>
    </row>
    <row r="1508" spans="1:28" s="227" customFormat="1" ht="20.399999999999999">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16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163"/>
        <v>0</v>
      </c>
      <c r="AB1508" s="228" t="str">
        <f t="shared" si="164"/>
        <v/>
      </c>
    </row>
    <row r="1509" spans="1:28" s="227" customFormat="1" ht="20.399999999999999">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16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163"/>
        <v>0</v>
      </c>
      <c r="AB1509" s="228" t="str">
        <f t="shared" si="164"/>
        <v/>
      </c>
    </row>
    <row r="1510" spans="1:28" s="227" customFormat="1" ht="20.399999999999999">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16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163"/>
        <v>0</v>
      </c>
      <c r="AB1510" s="228" t="str">
        <f t="shared" si="164"/>
        <v/>
      </c>
    </row>
    <row r="1511" spans="1:28" s="227" customFormat="1" ht="20.399999999999999">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16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163"/>
        <v>0</v>
      </c>
      <c r="AB1511" s="228" t="str">
        <f t="shared" si="164"/>
        <v/>
      </c>
    </row>
    <row r="1512" spans="1:28" s="227" customFormat="1" ht="20.399999999999999">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16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163"/>
        <v>0</v>
      </c>
      <c r="AB1512" s="228" t="str">
        <f t="shared" si="164"/>
        <v/>
      </c>
    </row>
    <row r="1513" spans="1:28" s="227" customFormat="1" ht="20.399999999999999">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16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163"/>
        <v>0</v>
      </c>
      <c r="AB1513" s="228" t="str">
        <f t="shared" si="164"/>
        <v/>
      </c>
    </row>
    <row r="1514" spans="1:28" s="227" customFormat="1" ht="20.399999999999999">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16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163"/>
        <v>0</v>
      </c>
      <c r="AB1514" s="228" t="str">
        <f t="shared" si="164"/>
        <v/>
      </c>
    </row>
    <row r="1515" spans="1:28" s="227" customFormat="1" ht="20.399999999999999">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16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163"/>
        <v>0</v>
      </c>
      <c r="AB1515" s="228" t="str">
        <f t="shared" si="164"/>
        <v/>
      </c>
    </row>
    <row r="1516" spans="1:28" s="227" customFormat="1" ht="20.399999999999999">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16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163"/>
        <v>0</v>
      </c>
      <c r="AB1516" s="228" t="str">
        <f t="shared" si="164"/>
        <v/>
      </c>
    </row>
    <row r="1517" spans="1:28" s="227" customFormat="1" ht="20.399999999999999">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16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163"/>
        <v>0</v>
      </c>
      <c r="AB1517" s="228" t="str">
        <f t="shared" si="164"/>
        <v/>
      </c>
    </row>
    <row r="1518" spans="1:28" s="227" customFormat="1" ht="20.399999999999999">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16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163"/>
        <v>0</v>
      </c>
      <c r="AB1518" s="228" t="str">
        <f t="shared" si="164"/>
        <v/>
      </c>
    </row>
    <row r="1519" spans="1:28" s="227" customFormat="1" ht="20.399999999999999">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16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163"/>
        <v>0</v>
      </c>
      <c r="AB1519" s="228" t="str">
        <f t="shared" si="164"/>
        <v/>
      </c>
    </row>
    <row r="1520" spans="1:28" s="227" customFormat="1" ht="20.399999999999999">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16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163"/>
        <v>0</v>
      </c>
      <c r="AB1520" s="228" t="str">
        <f t="shared" si="164"/>
        <v/>
      </c>
    </row>
    <row r="1521" spans="1:28" s="227" customFormat="1" ht="20.399999999999999">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16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163"/>
        <v>0</v>
      </c>
      <c r="AB1521" s="228" t="str">
        <f t="shared" si="164"/>
        <v/>
      </c>
    </row>
    <row r="1522" spans="1:28" s="227" customFormat="1" ht="20.399999999999999">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16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163"/>
        <v>0</v>
      </c>
      <c r="AB1522" s="228" t="str">
        <f t="shared" si="164"/>
        <v/>
      </c>
    </row>
    <row r="1523" spans="1:28" s="227" customFormat="1" ht="20.399999999999999">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16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163"/>
        <v>0</v>
      </c>
      <c r="AB1523" s="228" t="str">
        <f t="shared" si="164"/>
        <v/>
      </c>
    </row>
    <row r="1524" spans="1:28" s="227" customFormat="1" ht="20.399999999999999">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16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163"/>
        <v>0</v>
      </c>
      <c r="AB1524" s="228" t="str">
        <f t="shared" si="164"/>
        <v/>
      </c>
    </row>
    <row r="1525" spans="1:28" s="227" customFormat="1" ht="20.399999999999999">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16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163"/>
        <v>0</v>
      </c>
      <c r="AB1525" s="228" t="str">
        <f t="shared" si="164"/>
        <v/>
      </c>
    </row>
    <row r="1526" spans="1:28" s="227" customFormat="1" ht="20.399999999999999">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16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163"/>
        <v>0</v>
      </c>
      <c r="AB1526" s="228" t="str">
        <f t="shared" si="164"/>
        <v/>
      </c>
    </row>
    <row r="1527" spans="1:28" s="227" customFormat="1" ht="20.399999999999999">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16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163"/>
        <v>0</v>
      </c>
      <c r="AB1527" s="228" t="str">
        <f t="shared" si="164"/>
        <v/>
      </c>
    </row>
    <row r="1528" spans="1:28" s="227" customFormat="1" ht="20.399999999999999">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16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163"/>
        <v>0</v>
      </c>
      <c r="AB1528" s="228" t="str">
        <f t="shared" si="164"/>
        <v/>
      </c>
    </row>
    <row r="1529" spans="1:28" s="227" customFormat="1" ht="20.399999999999999">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16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163"/>
        <v>0</v>
      </c>
      <c r="AB1529" s="228" t="str">
        <f t="shared" si="164"/>
        <v/>
      </c>
    </row>
    <row r="1530" spans="1:28" s="227" customFormat="1" ht="20.399999999999999">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16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163"/>
        <v>0</v>
      </c>
      <c r="AB1530" s="228" t="str">
        <f t="shared" si="164"/>
        <v/>
      </c>
    </row>
    <row r="1531" spans="1:28" s="227" customFormat="1" ht="20.399999999999999">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16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166">IF(AND(C1531="Smelter not listed",OR(LEN(D1531)=0,LEN(E1531)=0)),1,0)</f>
        <v>0</v>
      </c>
      <c r="AB1531" s="228" t="str">
        <f t="shared" ref="AB1531" si="167">B1531&amp;C1531</f>
        <v/>
      </c>
    </row>
    <row r="1532" spans="1:28" s="227" customFormat="1" ht="20.399999999999999">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16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169">IF(AND(C1532="Smelter not listed",OR(LEN(D1532)=0,LEN(E1532)=0)),1,0)</f>
        <v>0</v>
      </c>
      <c r="AB1532" s="228" t="str">
        <f t="shared" ref="AB1532:AB1563" si="170">B1532&amp;C1532</f>
        <v/>
      </c>
    </row>
    <row r="1533" spans="1:28" s="227" customFormat="1" ht="20.399999999999999">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16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169"/>
        <v>0</v>
      </c>
      <c r="AB1533" s="228" t="str">
        <f t="shared" si="170"/>
        <v/>
      </c>
    </row>
    <row r="1534" spans="1:28" s="227" customFormat="1" ht="20.399999999999999">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16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169"/>
        <v>0</v>
      </c>
      <c r="AB1534" s="228" t="str">
        <f t="shared" si="170"/>
        <v/>
      </c>
    </row>
    <row r="1535" spans="1:28" s="227" customFormat="1" ht="20.399999999999999">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16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169"/>
        <v>0</v>
      </c>
      <c r="AB1535" s="228" t="str">
        <f t="shared" si="170"/>
        <v/>
      </c>
    </row>
    <row r="1536" spans="1:28" s="227" customFormat="1" ht="20.399999999999999">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16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169"/>
        <v>0</v>
      </c>
      <c r="AB1536" s="228" t="str">
        <f t="shared" si="170"/>
        <v/>
      </c>
    </row>
    <row r="1537" spans="1:28" s="227" customFormat="1" ht="20.399999999999999">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16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169"/>
        <v>0</v>
      </c>
      <c r="AB1537" s="228" t="str">
        <f t="shared" si="170"/>
        <v/>
      </c>
    </row>
    <row r="1538" spans="1:28" s="227" customFormat="1" ht="20.399999999999999">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16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169"/>
        <v>0</v>
      </c>
      <c r="AB1538" s="228" t="str">
        <f t="shared" si="170"/>
        <v/>
      </c>
    </row>
    <row r="1539" spans="1:28" s="227" customFormat="1" ht="20.399999999999999">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16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169"/>
        <v>0</v>
      </c>
      <c r="AB1539" s="228" t="str">
        <f t="shared" si="170"/>
        <v/>
      </c>
    </row>
    <row r="1540" spans="1:28" s="227" customFormat="1" ht="20.399999999999999">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16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169"/>
        <v>0</v>
      </c>
      <c r="AB1540" s="228" t="str">
        <f t="shared" si="170"/>
        <v/>
      </c>
    </row>
    <row r="1541" spans="1:28" s="227" customFormat="1" ht="20.399999999999999">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16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169"/>
        <v>0</v>
      </c>
      <c r="AB1541" s="228" t="str">
        <f t="shared" si="170"/>
        <v/>
      </c>
    </row>
    <row r="1542" spans="1:28" s="227" customFormat="1" ht="20.399999999999999">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16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169"/>
        <v>0</v>
      </c>
      <c r="AB1542" s="228" t="str">
        <f t="shared" si="170"/>
        <v/>
      </c>
    </row>
    <row r="1543" spans="1:28" s="227" customFormat="1" ht="20.399999999999999">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16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169"/>
        <v>0</v>
      </c>
      <c r="AB1543" s="228" t="str">
        <f t="shared" si="170"/>
        <v/>
      </c>
    </row>
    <row r="1544" spans="1:28" s="227" customFormat="1" ht="20.399999999999999">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16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169"/>
        <v>0</v>
      </c>
      <c r="AB1544" s="228" t="str">
        <f t="shared" si="170"/>
        <v/>
      </c>
    </row>
    <row r="1545" spans="1:28" s="227" customFormat="1" ht="20.399999999999999">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16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169"/>
        <v>0</v>
      </c>
      <c r="AB1545" s="228" t="str">
        <f t="shared" si="170"/>
        <v/>
      </c>
    </row>
    <row r="1546" spans="1:28" s="227" customFormat="1" ht="20.399999999999999">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16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169"/>
        <v>0</v>
      </c>
      <c r="AB1546" s="228" t="str">
        <f t="shared" si="170"/>
        <v/>
      </c>
    </row>
    <row r="1547" spans="1:28" s="227" customFormat="1" ht="20.399999999999999">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16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169"/>
        <v>0</v>
      </c>
      <c r="AB1547" s="228" t="str">
        <f t="shared" si="170"/>
        <v/>
      </c>
    </row>
    <row r="1548" spans="1:28" s="227" customFormat="1" ht="20.399999999999999">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16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169"/>
        <v>0</v>
      </c>
      <c r="AB1548" s="228" t="str">
        <f t="shared" si="170"/>
        <v/>
      </c>
    </row>
    <row r="1549" spans="1:28" s="227" customFormat="1" ht="20.399999999999999">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16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169"/>
        <v>0</v>
      </c>
      <c r="AB1549" s="228" t="str">
        <f t="shared" si="170"/>
        <v/>
      </c>
    </row>
    <row r="1550" spans="1:28" s="227" customFormat="1" ht="20.399999999999999">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16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169"/>
        <v>0</v>
      </c>
      <c r="AB1550" s="228" t="str">
        <f t="shared" si="170"/>
        <v/>
      </c>
    </row>
    <row r="1551" spans="1:28" s="227" customFormat="1" ht="20.399999999999999">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16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169"/>
        <v>0</v>
      </c>
      <c r="AB1551" s="228" t="str">
        <f t="shared" si="170"/>
        <v/>
      </c>
    </row>
    <row r="1552" spans="1:28" s="227" customFormat="1" ht="20.399999999999999">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16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169"/>
        <v>0</v>
      </c>
      <c r="AB1552" s="228" t="str">
        <f t="shared" si="170"/>
        <v/>
      </c>
    </row>
    <row r="1553" spans="1:28" s="227" customFormat="1" ht="20.399999999999999">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16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169"/>
        <v>0</v>
      </c>
      <c r="AB1553" s="228" t="str">
        <f t="shared" si="170"/>
        <v/>
      </c>
    </row>
    <row r="1554" spans="1:28" s="227" customFormat="1" ht="20.399999999999999">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16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169"/>
        <v>0</v>
      </c>
      <c r="AB1554" s="228" t="str">
        <f t="shared" si="170"/>
        <v/>
      </c>
    </row>
    <row r="1555" spans="1:28" s="227" customFormat="1" ht="20.399999999999999">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16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169"/>
        <v>0</v>
      </c>
      <c r="AB1555" s="228" t="str">
        <f t="shared" si="170"/>
        <v/>
      </c>
    </row>
    <row r="1556" spans="1:28" s="227" customFormat="1" ht="20.399999999999999">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16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169"/>
        <v>0</v>
      </c>
      <c r="AB1556" s="228" t="str">
        <f t="shared" si="170"/>
        <v/>
      </c>
    </row>
    <row r="1557" spans="1:28" s="227" customFormat="1" ht="20.399999999999999">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16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169"/>
        <v>0</v>
      </c>
      <c r="AB1557" s="228" t="str">
        <f t="shared" si="170"/>
        <v/>
      </c>
    </row>
    <row r="1558" spans="1:28" s="227" customFormat="1" ht="20.399999999999999">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16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169"/>
        <v>0</v>
      </c>
      <c r="AB1558" s="228" t="str">
        <f t="shared" si="170"/>
        <v/>
      </c>
    </row>
    <row r="1559" spans="1:28" s="227" customFormat="1" ht="20.399999999999999">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16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169"/>
        <v>0</v>
      </c>
      <c r="AB1559" s="228" t="str">
        <f t="shared" si="170"/>
        <v/>
      </c>
    </row>
    <row r="1560" spans="1:28" s="227" customFormat="1" ht="20.399999999999999">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16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169"/>
        <v>0</v>
      </c>
      <c r="AB1560" s="228" t="str">
        <f t="shared" si="170"/>
        <v/>
      </c>
    </row>
    <row r="1561" spans="1:28" s="227" customFormat="1" ht="20.399999999999999">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16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169"/>
        <v>0</v>
      </c>
      <c r="AB1561" s="228" t="str">
        <f t="shared" si="170"/>
        <v/>
      </c>
    </row>
    <row r="1562" spans="1:28" s="227" customFormat="1" ht="20.399999999999999">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16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169"/>
        <v>0</v>
      </c>
      <c r="AB1562" s="228" t="str">
        <f t="shared" si="170"/>
        <v/>
      </c>
    </row>
    <row r="1563" spans="1:28" s="227" customFormat="1" ht="20.399999999999999">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16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169"/>
        <v>0</v>
      </c>
      <c r="AB1563" s="228" t="str">
        <f t="shared" si="170"/>
        <v/>
      </c>
    </row>
    <row r="1564" spans="1:28" s="227" customFormat="1" ht="20.399999999999999">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17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172">IF(AND(C1564="Smelter not listed",OR(LEN(D1564)=0,LEN(E1564)=0)),1,0)</f>
        <v>0</v>
      </c>
      <c r="AB1564" s="228" t="str">
        <f t="shared" ref="AB1564:AB1594" si="173">B1564&amp;C1564</f>
        <v/>
      </c>
    </row>
    <row r="1565" spans="1:28" s="227" customFormat="1" ht="20.399999999999999">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17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172"/>
        <v>0</v>
      </c>
      <c r="AB1565" s="228" t="str">
        <f t="shared" si="173"/>
        <v/>
      </c>
    </row>
    <row r="1566" spans="1:28" s="227" customFormat="1" ht="20.399999999999999">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17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172"/>
        <v>0</v>
      </c>
      <c r="AB1566" s="228" t="str">
        <f t="shared" si="173"/>
        <v/>
      </c>
    </row>
    <row r="1567" spans="1:28" s="227" customFormat="1" ht="20.399999999999999">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17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172"/>
        <v>0</v>
      </c>
      <c r="AB1567" s="228" t="str">
        <f t="shared" si="173"/>
        <v/>
      </c>
    </row>
    <row r="1568" spans="1:28" s="227" customFormat="1" ht="20.399999999999999">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17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172"/>
        <v>0</v>
      </c>
      <c r="AB1568" s="228" t="str">
        <f t="shared" si="173"/>
        <v/>
      </c>
    </row>
    <row r="1569" spans="1:28" s="227" customFormat="1" ht="20.399999999999999">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17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172"/>
        <v>0</v>
      </c>
      <c r="AB1569" s="228" t="str">
        <f t="shared" si="173"/>
        <v/>
      </c>
    </row>
    <row r="1570" spans="1:28" s="227" customFormat="1" ht="20.399999999999999">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17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172"/>
        <v>0</v>
      </c>
      <c r="AB1570" s="228" t="str">
        <f t="shared" si="173"/>
        <v/>
      </c>
    </row>
    <row r="1571" spans="1:28" s="227" customFormat="1" ht="20.399999999999999">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17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172"/>
        <v>0</v>
      </c>
      <c r="AB1571" s="228" t="str">
        <f t="shared" si="173"/>
        <v/>
      </c>
    </row>
    <row r="1572" spans="1:28" s="227" customFormat="1" ht="20.399999999999999">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17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172"/>
        <v>0</v>
      </c>
      <c r="AB1572" s="228" t="str">
        <f t="shared" si="173"/>
        <v/>
      </c>
    </row>
    <row r="1573" spans="1:28" s="227" customFormat="1" ht="20.399999999999999">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17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172"/>
        <v>0</v>
      </c>
      <c r="AB1573" s="228" t="str">
        <f t="shared" si="173"/>
        <v/>
      </c>
    </row>
    <row r="1574" spans="1:28" s="227" customFormat="1" ht="20.399999999999999">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17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172"/>
        <v>0</v>
      </c>
      <c r="AB1574" s="228" t="str">
        <f t="shared" si="173"/>
        <v/>
      </c>
    </row>
    <row r="1575" spans="1:28" s="227" customFormat="1" ht="20.399999999999999">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17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172"/>
        <v>0</v>
      </c>
      <c r="AB1575" s="228" t="str">
        <f t="shared" si="173"/>
        <v/>
      </c>
    </row>
    <row r="1576" spans="1:28" s="227" customFormat="1" ht="20.399999999999999">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17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172"/>
        <v>0</v>
      </c>
      <c r="AB1576" s="228" t="str">
        <f t="shared" si="173"/>
        <v/>
      </c>
    </row>
    <row r="1577" spans="1:28" s="227" customFormat="1" ht="20.399999999999999">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17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172"/>
        <v>0</v>
      </c>
      <c r="AB1577" s="228" t="str">
        <f t="shared" si="173"/>
        <v/>
      </c>
    </row>
    <row r="1578" spans="1:28" s="227" customFormat="1" ht="20.399999999999999">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17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172"/>
        <v>0</v>
      </c>
      <c r="AB1578" s="228" t="str">
        <f t="shared" si="173"/>
        <v/>
      </c>
    </row>
    <row r="1579" spans="1:28" s="227" customFormat="1" ht="20.399999999999999">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17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172"/>
        <v>0</v>
      </c>
      <c r="AB1579" s="228" t="str">
        <f t="shared" si="173"/>
        <v/>
      </c>
    </row>
    <row r="1580" spans="1:28" s="227" customFormat="1" ht="20.399999999999999">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17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172"/>
        <v>0</v>
      </c>
      <c r="AB1580" s="228" t="str">
        <f t="shared" si="173"/>
        <v/>
      </c>
    </row>
    <row r="1581" spans="1:28" s="227" customFormat="1" ht="20.399999999999999">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17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172"/>
        <v>0</v>
      </c>
      <c r="AB1581" s="228" t="str">
        <f t="shared" si="173"/>
        <v/>
      </c>
    </row>
    <row r="1582" spans="1:28" s="227" customFormat="1" ht="20.399999999999999">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17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172"/>
        <v>0</v>
      </c>
      <c r="AB1582" s="228" t="str">
        <f t="shared" si="173"/>
        <v/>
      </c>
    </row>
    <row r="1583" spans="1:28" s="227" customFormat="1" ht="20.399999999999999">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17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172"/>
        <v>0</v>
      </c>
      <c r="AB1583" s="228" t="str">
        <f t="shared" si="173"/>
        <v/>
      </c>
    </row>
    <row r="1584" spans="1:28" s="227" customFormat="1" ht="20.399999999999999">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17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172"/>
        <v>0</v>
      </c>
      <c r="AB1584" s="228" t="str">
        <f t="shared" si="173"/>
        <v/>
      </c>
    </row>
    <row r="1585" spans="1:28" s="227" customFormat="1" ht="20.399999999999999">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17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172"/>
        <v>0</v>
      </c>
      <c r="AB1585" s="228" t="str">
        <f t="shared" si="173"/>
        <v/>
      </c>
    </row>
    <row r="1586" spans="1:28" s="227" customFormat="1" ht="20.399999999999999">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17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172"/>
        <v>0</v>
      </c>
      <c r="AB1586" s="228" t="str">
        <f t="shared" si="173"/>
        <v/>
      </c>
    </row>
    <row r="1587" spans="1:28" s="227" customFormat="1" ht="20.399999999999999">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17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172"/>
        <v>0</v>
      </c>
      <c r="AB1587" s="228" t="str">
        <f t="shared" si="173"/>
        <v/>
      </c>
    </row>
    <row r="1588" spans="1:28" s="227" customFormat="1" ht="20.399999999999999">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17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172"/>
        <v>0</v>
      </c>
      <c r="AB1588" s="228" t="str">
        <f t="shared" si="173"/>
        <v/>
      </c>
    </row>
    <row r="1589" spans="1:28" s="227" customFormat="1" ht="20.399999999999999">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17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172"/>
        <v>0</v>
      </c>
      <c r="AB1589" s="228" t="str">
        <f t="shared" si="173"/>
        <v/>
      </c>
    </row>
    <row r="1590" spans="1:28" s="227" customFormat="1" ht="20.399999999999999">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17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172"/>
        <v>0</v>
      </c>
      <c r="AB1590" s="228" t="str">
        <f t="shared" si="173"/>
        <v/>
      </c>
    </row>
    <row r="1591" spans="1:28" s="227" customFormat="1" ht="20.399999999999999">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17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172"/>
        <v>0</v>
      </c>
      <c r="AB1591" s="228" t="str">
        <f t="shared" si="173"/>
        <v/>
      </c>
    </row>
    <row r="1592" spans="1:28" s="227" customFormat="1" ht="20.399999999999999">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17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172"/>
        <v>0</v>
      </c>
      <c r="AB1592" s="228" t="str">
        <f t="shared" si="173"/>
        <v/>
      </c>
    </row>
    <row r="1593" spans="1:28" s="227" customFormat="1" ht="20.399999999999999">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17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172"/>
        <v>0</v>
      </c>
      <c r="AB1593" s="228" t="str">
        <f t="shared" si="173"/>
        <v/>
      </c>
    </row>
    <row r="1594" spans="1:28" s="227" customFormat="1" ht="20.399999999999999">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17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172"/>
        <v>0</v>
      </c>
      <c r="AB1594" s="228" t="str">
        <f t="shared" si="173"/>
        <v/>
      </c>
    </row>
    <row r="1595" spans="1:28" s="227" customFormat="1" ht="20.399999999999999">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17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175">IF(AND(C1595="Smelter not listed",OR(LEN(D1595)=0,LEN(E1595)=0)),1,0)</f>
        <v>0</v>
      </c>
      <c r="AB1595" s="228" t="str">
        <f t="shared" ref="AB1595" si="176">B1595&amp;C1595</f>
        <v/>
      </c>
    </row>
    <row r="1596" spans="1:28" s="227" customFormat="1" ht="20.399999999999999">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17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178">IF(AND(C1596="Smelter not listed",OR(LEN(D1596)=0,LEN(E1596)=0)),1,0)</f>
        <v>0</v>
      </c>
      <c r="AB1596" s="228" t="str">
        <f t="shared" ref="AB1596:AB1627" si="179">B1596&amp;C1596</f>
        <v/>
      </c>
    </row>
    <row r="1597" spans="1:28" s="227" customFormat="1" ht="20.399999999999999">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17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178"/>
        <v>0</v>
      </c>
      <c r="AB1597" s="228" t="str">
        <f t="shared" si="179"/>
        <v/>
      </c>
    </row>
    <row r="1598" spans="1:28" s="227" customFormat="1" ht="20.399999999999999">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17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178"/>
        <v>0</v>
      </c>
      <c r="AB1598" s="228" t="str">
        <f t="shared" si="179"/>
        <v/>
      </c>
    </row>
    <row r="1599" spans="1:28" s="227" customFormat="1" ht="20.399999999999999">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17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178"/>
        <v>0</v>
      </c>
      <c r="AB1599" s="228" t="str">
        <f t="shared" si="179"/>
        <v/>
      </c>
    </row>
    <row r="1600" spans="1:28" s="227" customFormat="1" ht="20.399999999999999">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17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178"/>
        <v>0</v>
      </c>
      <c r="AB1600" s="228" t="str">
        <f t="shared" si="179"/>
        <v/>
      </c>
    </row>
    <row r="1601" spans="1:28" s="227" customFormat="1" ht="20.399999999999999">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17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178"/>
        <v>0</v>
      </c>
      <c r="AB1601" s="228" t="str">
        <f t="shared" si="179"/>
        <v/>
      </c>
    </row>
    <row r="1602" spans="1:28" s="227" customFormat="1" ht="20.399999999999999">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17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178"/>
        <v>0</v>
      </c>
      <c r="AB1602" s="228" t="str">
        <f t="shared" si="179"/>
        <v/>
      </c>
    </row>
    <row r="1603" spans="1:28" s="227" customFormat="1" ht="20.399999999999999">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17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178"/>
        <v>0</v>
      </c>
      <c r="AB1603" s="228" t="str">
        <f t="shared" si="179"/>
        <v/>
      </c>
    </row>
    <row r="1604" spans="1:28" s="227" customFormat="1" ht="20.399999999999999">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17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178"/>
        <v>0</v>
      </c>
      <c r="AB1604" s="228" t="str">
        <f t="shared" si="179"/>
        <v/>
      </c>
    </row>
    <row r="1605" spans="1:28" s="227" customFormat="1" ht="20.399999999999999">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17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178"/>
        <v>0</v>
      </c>
      <c r="AB1605" s="228" t="str">
        <f t="shared" si="179"/>
        <v/>
      </c>
    </row>
    <row r="1606" spans="1:28" s="227" customFormat="1" ht="20.399999999999999">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17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178"/>
        <v>0</v>
      </c>
      <c r="AB1606" s="228" t="str">
        <f t="shared" si="179"/>
        <v/>
      </c>
    </row>
    <row r="1607" spans="1:28" s="227" customFormat="1" ht="20.399999999999999">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17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178"/>
        <v>0</v>
      </c>
      <c r="AB1607" s="228" t="str">
        <f t="shared" si="179"/>
        <v/>
      </c>
    </row>
    <row r="1608" spans="1:28" s="227" customFormat="1" ht="20.399999999999999">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17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178"/>
        <v>0</v>
      </c>
      <c r="AB1608" s="228" t="str">
        <f t="shared" si="179"/>
        <v/>
      </c>
    </row>
    <row r="1609" spans="1:28" s="227" customFormat="1" ht="20.399999999999999">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17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178"/>
        <v>0</v>
      </c>
      <c r="AB1609" s="228" t="str">
        <f t="shared" si="179"/>
        <v/>
      </c>
    </row>
    <row r="1610" spans="1:28" s="227" customFormat="1" ht="20.399999999999999">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17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178"/>
        <v>0</v>
      </c>
      <c r="AB1610" s="228" t="str">
        <f t="shared" si="179"/>
        <v/>
      </c>
    </row>
    <row r="1611" spans="1:28" s="227" customFormat="1" ht="20.399999999999999">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17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178"/>
        <v>0</v>
      </c>
      <c r="AB1611" s="228" t="str">
        <f t="shared" si="179"/>
        <v/>
      </c>
    </row>
    <row r="1612" spans="1:28" s="227" customFormat="1" ht="20.399999999999999">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17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178"/>
        <v>0</v>
      </c>
      <c r="AB1612" s="228" t="str">
        <f t="shared" si="179"/>
        <v/>
      </c>
    </row>
    <row r="1613" spans="1:28" s="227" customFormat="1" ht="20.399999999999999">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17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178"/>
        <v>0</v>
      </c>
      <c r="AB1613" s="228" t="str">
        <f t="shared" si="179"/>
        <v/>
      </c>
    </row>
    <row r="1614" spans="1:28" s="227" customFormat="1" ht="20.399999999999999">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17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178"/>
        <v>0</v>
      </c>
      <c r="AB1614" s="228" t="str">
        <f t="shared" si="179"/>
        <v/>
      </c>
    </row>
    <row r="1615" spans="1:28" s="227" customFormat="1" ht="20.399999999999999">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17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178"/>
        <v>0</v>
      </c>
      <c r="AB1615" s="228" t="str">
        <f t="shared" si="179"/>
        <v/>
      </c>
    </row>
    <row r="1616" spans="1:28" s="227" customFormat="1" ht="20.399999999999999">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17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178"/>
        <v>0</v>
      </c>
      <c r="AB1616" s="228" t="str">
        <f t="shared" si="179"/>
        <v/>
      </c>
    </row>
    <row r="1617" spans="1:28" s="227" customFormat="1" ht="20.399999999999999">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17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178"/>
        <v>0</v>
      </c>
      <c r="AB1617" s="228" t="str">
        <f t="shared" si="179"/>
        <v/>
      </c>
    </row>
    <row r="1618" spans="1:28" s="227" customFormat="1" ht="20.399999999999999">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17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178"/>
        <v>0</v>
      </c>
      <c r="AB1618" s="228" t="str">
        <f t="shared" si="179"/>
        <v/>
      </c>
    </row>
    <row r="1619" spans="1:28" s="227" customFormat="1" ht="20.399999999999999">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17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178"/>
        <v>0</v>
      </c>
      <c r="AB1619" s="228" t="str">
        <f t="shared" si="179"/>
        <v/>
      </c>
    </row>
    <row r="1620" spans="1:28" s="227" customFormat="1" ht="20.399999999999999">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17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178"/>
        <v>0</v>
      </c>
      <c r="AB1620" s="228" t="str">
        <f t="shared" si="179"/>
        <v/>
      </c>
    </row>
    <row r="1621" spans="1:28" s="227" customFormat="1" ht="20.399999999999999">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17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178"/>
        <v>0</v>
      </c>
      <c r="AB1621" s="228" t="str">
        <f t="shared" si="179"/>
        <v/>
      </c>
    </row>
    <row r="1622" spans="1:28" s="227" customFormat="1" ht="20.399999999999999">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17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178"/>
        <v>0</v>
      </c>
      <c r="AB1622" s="228" t="str">
        <f t="shared" si="179"/>
        <v/>
      </c>
    </row>
    <row r="1623" spans="1:28" s="227" customFormat="1" ht="20.399999999999999">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17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178"/>
        <v>0</v>
      </c>
      <c r="AB1623" s="228" t="str">
        <f t="shared" si="179"/>
        <v/>
      </c>
    </row>
    <row r="1624" spans="1:28" s="227" customFormat="1" ht="20.399999999999999">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17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178"/>
        <v>0</v>
      </c>
      <c r="AB1624" s="228" t="str">
        <f t="shared" si="179"/>
        <v/>
      </c>
    </row>
    <row r="1625" spans="1:28" s="227" customFormat="1" ht="20.399999999999999">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17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178"/>
        <v>0</v>
      </c>
      <c r="AB1625" s="228" t="str">
        <f t="shared" si="179"/>
        <v/>
      </c>
    </row>
    <row r="1626" spans="1:28" s="227" customFormat="1" ht="20.399999999999999">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17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178"/>
        <v>0</v>
      </c>
      <c r="AB1626" s="228" t="str">
        <f t="shared" si="179"/>
        <v/>
      </c>
    </row>
    <row r="1627" spans="1:28" s="227" customFormat="1" ht="20.399999999999999">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17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178"/>
        <v>0</v>
      </c>
      <c r="AB1627" s="228" t="str">
        <f t="shared" si="179"/>
        <v/>
      </c>
    </row>
    <row r="1628" spans="1:28" s="227" customFormat="1" ht="20.399999999999999">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18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181">IF(AND(C1628="Smelter not listed",OR(LEN(D1628)=0,LEN(E1628)=0)),1,0)</f>
        <v>0</v>
      </c>
      <c r="AB1628" s="228" t="str">
        <f t="shared" ref="AB1628:AB1658" si="182">B1628&amp;C1628</f>
        <v/>
      </c>
    </row>
    <row r="1629" spans="1:28" s="227" customFormat="1" ht="20.399999999999999">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18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181"/>
        <v>0</v>
      </c>
      <c r="AB1629" s="228" t="str">
        <f t="shared" si="182"/>
        <v/>
      </c>
    </row>
    <row r="1630" spans="1:28" s="227" customFormat="1" ht="20.399999999999999">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18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181"/>
        <v>0</v>
      </c>
      <c r="AB1630" s="228" t="str">
        <f t="shared" si="182"/>
        <v/>
      </c>
    </row>
    <row r="1631" spans="1:28" s="227" customFormat="1" ht="20.399999999999999">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18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181"/>
        <v>0</v>
      </c>
      <c r="AB1631" s="228" t="str">
        <f t="shared" si="182"/>
        <v/>
      </c>
    </row>
    <row r="1632" spans="1:28" s="227" customFormat="1" ht="20.399999999999999">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18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181"/>
        <v>0</v>
      </c>
      <c r="AB1632" s="228" t="str">
        <f t="shared" si="182"/>
        <v/>
      </c>
    </row>
    <row r="1633" spans="1:28" s="227" customFormat="1" ht="20.399999999999999">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18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181"/>
        <v>0</v>
      </c>
      <c r="AB1633" s="228" t="str">
        <f t="shared" si="182"/>
        <v/>
      </c>
    </row>
    <row r="1634" spans="1:28" s="227" customFormat="1" ht="20.399999999999999">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18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181"/>
        <v>0</v>
      </c>
      <c r="AB1634" s="228" t="str">
        <f t="shared" si="182"/>
        <v/>
      </c>
    </row>
    <row r="1635" spans="1:28" s="227" customFormat="1" ht="20.399999999999999">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18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181"/>
        <v>0</v>
      </c>
      <c r="AB1635" s="228" t="str">
        <f t="shared" si="182"/>
        <v/>
      </c>
    </row>
    <row r="1636" spans="1:28" s="227" customFormat="1" ht="20.399999999999999">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18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181"/>
        <v>0</v>
      </c>
      <c r="AB1636" s="228" t="str">
        <f t="shared" si="182"/>
        <v/>
      </c>
    </row>
    <row r="1637" spans="1:28" s="227" customFormat="1" ht="20.399999999999999">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18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181"/>
        <v>0</v>
      </c>
      <c r="AB1637" s="228" t="str">
        <f t="shared" si="182"/>
        <v/>
      </c>
    </row>
    <row r="1638" spans="1:28" s="227" customFormat="1" ht="20.399999999999999">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18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181"/>
        <v>0</v>
      </c>
      <c r="AB1638" s="228" t="str">
        <f t="shared" si="182"/>
        <v/>
      </c>
    </row>
    <row r="1639" spans="1:28" s="227" customFormat="1" ht="20.399999999999999">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18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181"/>
        <v>0</v>
      </c>
      <c r="AB1639" s="228" t="str">
        <f t="shared" si="182"/>
        <v/>
      </c>
    </row>
    <row r="1640" spans="1:28" s="227" customFormat="1" ht="20.399999999999999">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18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181"/>
        <v>0</v>
      </c>
      <c r="AB1640" s="228" t="str">
        <f t="shared" si="182"/>
        <v/>
      </c>
    </row>
    <row r="1641" spans="1:28" s="227" customFormat="1" ht="20.399999999999999">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18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181"/>
        <v>0</v>
      </c>
      <c r="AB1641" s="228" t="str">
        <f t="shared" si="182"/>
        <v/>
      </c>
    </row>
    <row r="1642" spans="1:28" s="227" customFormat="1" ht="20.399999999999999">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18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181"/>
        <v>0</v>
      </c>
      <c r="AB1642" s="228" t="str">
        <f t="shared" si="182"/>
        <v/>
      </c>
    </row>
    <row r="1643" spans="1:28" s="227" customFormat="1" ht="20.399999999999999">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18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181"/>
        <v>0</v>
      </c>
      <c r="AB1643" s="228" t="str">
        <f t="shared" si="182"/>
        <v/>
      </c>
    </row>
    <row r="1644" spans="1:28" s="227" customFormat="1" ht="20.399999999999999">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18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181"/>
        <v>0</v>
      </c>
      <c r="AB1644" s="228" t="str">
        <f t="shared" si="182"/>
        <v/>
      </c>
    </row>
    <row r="1645" spans="1:28" s="227" customFormat="1" ht="20.399999999999999">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18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181"/>
        <v>0</v>
      </c>
      <c r="AB1645" s="228" t="str">
        <f t="shared" si="182"/>
        <v/>
      </c>
    </row>
    <row r="1646" spans="1:28" s="227" customFormat="1" ht="20.399999999999999">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18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181"/>
        <v>0</v>
      </c>
      <c r="AB1646" s="228" t="str">
        <f t="shared" si="182"/>
        <v/>
      </c>
    </row>
    <row r="1647" spans="1:28" s="227" customFormat="1" ht="20.399999999999999">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18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181"/>
        <v>0</v>
      </c>
      <c r="AB1647" s="228" t="str">
        <f t="shared" si="182"/>
        <v/>
      </c>
    </row>
    <row r="1648" spans="1:28" s="227" customFormat="1" ht="20.399999999999999">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18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181"/>
        <v>0</v>
      </c>
      <c r="AB1648" s="228" t="str">
        <f t="shared" si="182"/>
        <v/>
      </c>
    </row>
    <row r="1649" spans="1:28" s="227" customFormat="1" ht="20.399999999999999">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18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181"/>
        <v>0</v>
      </c>
      <c r="AB1649" s="228" t="str">
        <f t="shared" si="182"/>
        <v/>
      </c>
    </row>
    <row r="1650" spans="1:28" s="227" customFormat="1" ht="20.399999999999999">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18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181"/>
        <v>0</v>
      </c>
      <c r="AB1650" s="228" t="str">
        <f t="shared" si="182"/>
        <v/>
      </c>
    </row>
    <row r="1651" spans="1:28" s="227" customFormat="1" ht="20.399999999999999">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18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181"/>
        <v>0</v>
      </c>
      <c r="AB1651" s="228" t="str">
        <f t="shared" si="182"/>
        <v/>
      </c>
    </row>
    <row r="1652" spans="1:28" s="227" customFormat="1" ht="20.399999999999999">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18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181"/>
        <v>0</v>
      </c>
      <c r="AB1652" s="228" t="str">
        <f t="shared" si="182"/>
        <v/>
      </c>
    </row>
    <row r="1653" spans="1:28" s="227" customFormat="1" ht="20.399999999999999">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18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181"/>
        <v>0</v>
      </c>
      <c r="AB1653" s="228" t="str">
        <f t="shared" si="182"/>
        <v/>
      </c>
    </row>
    <row r="1654" spans="1:28" s="227" customFormat="1" ht="20.399999999999999">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18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181"/>
        <v>0</v>
      </c>
      <c r="AB1654" s="228" t="str">
        <f t="shared" si="182"/>
        <v/>
      </c>
    </row>
    <row r="1655" spans="1:28" s="227" customFormat="1" ht="20.399999999999999">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18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181"/>
        <v>0</v>
      </c>
      <c r="AB1655" s="228" t="str">
        <f t="shared" si="182"/>
        <v/>
      </c>
    </row>
    <row r="1656" spans="1:28" s="227" customFormat="1" ht="20.399999999999999">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18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181"/>
        <v>0</v>
      </c>
      <c r="AB1656" s="228" t="str">
        <f t="shared" si="182"/>
        <v/>
      </c>
    </row>
    <row r="1657" spans="1:28" s="227" customFormat="1" ht="20.399999999999999">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18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181"/>
        <v>0</v>
      </c>
      <c r="AB1657" s="228" t="str">
        <f t="shared" si="182"/>
        <v/>
      </c>
    </row>
    <row r="1658" spans="1:28" s="227" customFormat="1" ht="20.399999999999999">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18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181"/>
        <v>0</v>
      </c>
      <c r="AB1658" s="228" t="str">
        <f t="shared" si="182"/>
        <v/>
      </c>
    </row>
    <row r="1659" spans="1:28" s="227" customFormat="1" ht="20.399999999999999">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18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184">IF(AND(C1659="Smelter not listed",OR(LEN(D1659)=0,LEN(E1659)=0)),1,0)</f>
        <v>0</v>
      </c>
      <c r="AB1659" s="228" t="str">
        <f t="shared" ref="AB1659" si="185">B1659&amp;C1659</f>
        <v/>
      </c>
    </row>
    <row r="1660" spans="1:28" s="227" customFormat="1" ht="20.399999999999999">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18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187">IF(AND(C1660="Smelter not listed",OR(LEN(D1660)=0,LEN(E1660)=0)),1,0)</f>
        <v>0</v>
      </c>
      <c r="AB1660" s="228" t="str">
        <f t="shared" ref="AB1660:AB1691" si="188">B1660&amp;C1660</f>
        <v/>
      </c>
    </row>
    <row r="1661" spans="1:28" s="227" customFormat="1" ht="20.399999999999999">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18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187"/>
        <v>0</v>
      </c>
      <c r="AB1661" s="228" t="str">
        <f t="shared" si="188"/>
        <v/>
      </c>
    </row>
    <row r="1662" spans="1:28" s="227" customFormat="1" ht="20.399999999999999">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18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187"/>
        <v>0</v>
      </c>
      <c r="AB1662" s="228" t="str">
        <f t="shared" si="188"/>
        <v/>
      </c>
    </row>
    <row r="1663" spans="1:28" s="227" customFormat="1" ht="20.399999999999999">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18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187"/>
        <v>0</v>
      </c>
      <c r="AB1663" s="228" t="str">
        <f t="shared" si="188"/>
        <v/>
      </c>
    </row>
    <row r="1664" spans="1:28" s="227" customFormat="1" ht="20.399999999999999">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18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187"/>
        <v>0</v>
      </c>
      <c r="AB1664" s="228" t="str">
        <f t="shared" si="188"/>
        <v/>
      </c>
    </row>
    <row r="1665" spans="1:28" s="227" customFormat="1" ht="20.399999999999999">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18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187"/>
        <v>0</v>
      </c>
      <c r="AB1665" s="228" t="str">
        <f t="shared" si="188"/>
        <v/>
      </c>
    </row>
    <row r="1666" spans="1:28" s="227" customFormat="1" ht="20.399999999999999">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18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187"/>
        <v>0</v>
      </c>
      <c r="AB1666" s="228" t="str">
        <f t="shared" si="188"/>
        <v/>
      </c>
    </row>
    <row r="1667" spans="1:28" s="227" customFormat="1" ht="20.399999999999999">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18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187"/>
        <v>0</v>
      </c>
      <c r="AB1667" s="228" t="str">
        <f t="shared" si="188"/>
        <v/>
      </c>
    </row>
    <row r="1668" spans="1:28" s="227" customFormat="1" ht="20.399999999999999">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18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187"/>
        <v>0</v>
      </c>
      <c r="AB1668" s="228" t="str">
        <f t="shared" si="188"/>
        <v/>
      </c>
    </row>
    <row r="1669" spans="1:28" s="227" customFormat="1" ht="20.399999999999999">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18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187"/>
        <v>0</v>
      </c>
      <c r="AB1669" s="228" t="str">
        <f t="shared" si="188"/>
        <v/>
      </c>
    </row>
    <row r="1670" spans="1:28" s="227" customFormat="1" ht="20.399999999999999">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18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187"/>
        <v>0</v>
      </c>
      <c r="AB1670" s="228" t="str">
        <f t="shared" si="188"/>
        <v/>
      </c>
    </row>
    <row r="1671" spans="1:28" s="227" customFormat="1" ht="20.399999999999999">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18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187"/>
        <v>0</v>
      </c>
      <c r="AB1671" s="228" t="str">
        <f t="shared" si="188"/>
        <v/>
      </c>
    </row>
    <row r="1672" spans="1:28" s="227" customFormat="1" ht="20.399999999999999">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18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187"/>
        <v>0</v>
      </c>
      <c r="AB1672" s="228" t="str">
        <f t="shared" si="188"/>
        <v/>
      </c>
    </row>
    <row r="1673" spans="1:28" s="227" customFormat="1" ht="20.399999999999999">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18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187"/>
        <v>0</v>
      </c>
      <c r="AB1673" s="228" t="str">
        <f t="shared" si="188"/>
        <v/>
      </c>
    </row>
    <row r="1674" spans="1:28" s="227" customFormat="1" ht="20.399999999999999">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18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187"/>
        <v>0</v>
      </c>
      <c r="AB1674" s="228" t="str">
        <f t="shared" si="188"/>
        <v/>
      </c>
    </row>
    <row r="1675" spans="1:28" s="227" customFormat="1" ht="20.399999999999999">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18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187"/>
        <v>0</v>
      </c>
      <c r="AB1675" s="228" t="str">
        <f t="shared" si="188"/>
        <v/>
      </c>
    </row>
    <row r="1676" spans="1:28" s="227" customFormat="1" ht="20.399999999999999">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18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187"/>
        <v>0</v>
      </c>
      <c r="AB1676" s="228" t="str">
        <f t="shared" si="188"/>
        <v/>
      </c>
    </row>
    <row r="1677" spans="1:28" s="227" customFormat="1" ht="20.399999999999999">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18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187"/>
        <v>0</v>
      </c>
      <c r="AB1677" s="228" t="str">
        <f t="shared" si="188"/>
        <v/>
      </c>
    </row>
    <row r="1678" spans="1:28" s="227" customFormat="1" ht="20.399999999999999">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18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187"/>
        <v>0</v>
      </c>
      <c r="AB1678" s="228" t="str">
        <f t="shared" si="188"/>
        <v/>
      </c>
    </row>
    <row r="1679" spans="1:28" s="227" customFormat="1" ht="20.399999999999999">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18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187"/>
        <v>0</v>
      </c>
      <c r="AB1679" s="228" t="str">
        <f t="shared" si="188"/>
        <v/>
      </c>
    </row>
    <row r="1680" spans="1:28" s="227" customFormat="1" ht="20.399999999999999">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18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187"/>
        <v>0</v>
      </c>
      <c r="AB1680" s="228" t="str">
        <f t="shared" si="188"/>
        <v/>
      </c>
    </row>
    <row r="1681" spans="1:28" s="227" customFormat="1" ht="20.399999999999999">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18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187"/>
        <v>0</v>
      </c>
      <c r="AB1681" s="228" t="str">
        <f t="shared" si="188"/>
        <v/>
      </c>
    </row>
    <row r="1682" spans="1:28" s="227" customFormat="1" ht="20.399999999999999">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18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187"/>
        <v>0</v>
      </c>
      <c r="AB1682" s="228" t="str">
        <f t="shared" si="188"/>
        <v/>
      </c>
    </row>
    <row r="1683" spans="1:28" s="227" customFormat="1" ht="20.399999999999999">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18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187"/>
        <v>0</v>
      </c>
      <c r="AB1683" s="228" t="str">
        <f t="shared" si="188"/>
        <v/>
      </c>
    </row>
    <row r="1684" spans="1:28" s="227" customFormat="1" ht="20.399999999999999">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18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187"/>
        <v>0</v>
      </c>
      <c r="AB1684" s="228" t="str">
        <f t="shared" si="188"/>
        <v/>
      </c>
    </row>
    <row r="1685" spans="1:28" s="227" customFormat="1" ht="20.399999999999999">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18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187"/>
        <v>0</v>
      </c>
      <c r="AB1685" s="228" t="str">
        <f t="shared" si="188"/>
        <v/>
      </c>
    </row>
    <row r="1686" spans="1:28" s="227" customFormat="1" ht="20.399999999999999">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18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187"/>
        <v>0</v>
      </c>
      <c r="AB1686" s="228" t="str">
        <f t="shared" si="188"/>
        <v/>
      </c>
    </row>
    <row r="1687" spans="1:28" s="227" customFormat="1" ht="20.399999999999999">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18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187"/>
        <v>0</v>
      </c>
      <c r="AB1687" s="228" t="str">
        <f t="shared" si="188"/>
        <v/>
      </c>
    </row>
    <row r="1688" spans="1:28" s="227" customFormat="1" ht="20.399999999999999">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18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187"/>
        <v>0</v>
      </c>
      <c r="AB1688" s="228" t="str">
        <f t="shared" si="188"/>
        <v/>
      </c>
    </row>
    <row r="1689" spans="1:28" s="227" customFormat="1" ht="20.399999999999999">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18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187"/>
        <v>0</v>
      </c>
      <c r="AB1689" s="228" t="str">
        <f t="shared" si="188"/>
        <v/>
      </c>
    </row>
    <row r="1690" spans="1:28" s="227" customFormat="1" ht="20.399999999999999">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18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187"/>
        <v>0</v>
      </c>
      <c r="AB1690" s="228" t="str">
        <f t="shared" si="188"/>
        <v/>
      </c>
    </row>
    <row r="1691" spans="1:28" s="227" customFormat="1" ht="20.399999999999999">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18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187"/>
        <v>0</v>
      </c>
      <c r="AB1691" s="228" t="str">
        <f t="shared" si="188"/>
        <v/>
      </c>
    </row>
    <row r="1692" spans="1:28" s="227" customFormat="1" ht="20.399999999999999">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18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190">IF(AND(C1692="Smelter not listed",OR(LEN(D1692)=0,LEN(E1692)=0)),1,0)</f>
        <v>0</v>
      </c>
      <c r="AB1692" s="228" t="str">
        <f t="shared" ref="AB1692:AB1722" si="191">B1692&amp;C1692</f>
        <v/>
      </c>
    </row>
    <row r="1693" spans="1:28" s="227" customFormat="1" ht="20.399999999999999">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18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190"/>
        <v>0</v>
      </c>
      <c r="AB1693" s="228" t="str">
        <f t="shared" si="191"/>
        <v/>
      </c>
    </row>
    <row r="1694" spans="1:28" s="227" customFormat="1" ht="20.399999999999999">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18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190"/>
        <v>0</v>
      </c>
      <c r="AB1694" s="228" t="str">
        <f t="shared" si="191"/>
        <v/>
      </c>
    </row>
    <row r="1695" spans="1:28" s="227" customFormat="1" ht="20.399999999999999">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18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190"/>
        <v>0</v>
      </c>
      <c r="AB1695" s="228" t="str">
        <f t="shared" si="191"/>
        <v/>
      </c>
    </row>
    <row r="1696" spans="1:28" s="227" customFormat="1" ht="20.399999999999999">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18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190"/>
        <v>0</v>
      </c>
      <c r="AB1696" s="228" t="str">
        <f t="shared" si="191"/>
        <v/>
      </c>
    </row>
    <row r="1697" spans="1:28" s="227" customFormat="1" ht="20.399999999999999">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18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190"/>
        <v>0</v>
      </c>
      <c r="AB1697" s="228" t="str">
        <f t="shared" si="191"/>
        <v/>
      </c>
    </row>
    <row r="1698" spans="1:28" s="227" customFormat="1" ht="20.399999999999999">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18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190"/>
        <v>0</v>
      </c>
      <c r="AB1698" s="228" t="str">
        <f t="shared" si="191"/>
        <v/>
      </c>
    </row>
    <row r="1699" spans="1:28" s="227" customFormat="1" ht="20.399999999999999">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18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190"/>
        <v>0</v>
      </c>
      <c r="AB1699" s="228" t="str">
        <f t="shared" si="191"/>
        <v/>
      </c>
    </row>
    <row r="1700" spans="1:28" s="227" customFormat="1" ht="20.399999999999999">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18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190"/>
        <v>0</v>
      </c>
      <c r="AB1700" s="228" t="str">
        <f t="shared" si="191"/>
        <v/>
      </c>
    </row>
    <row r="1701" spans="1:28" s="227" customFormat="1" ht="20.399999999999999">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18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190"/>
        <v>0</v>
      </c>
      <c r="AB1701" s="228" t="str">
        <f t="shared" si="191"/>
        <v/>
      </c>
    </row>
    <row r="1702" spans="1:28" s="227" customFormat="1" ht="20.399999999999999">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18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190"/>
        <v>0</v>
      </c>
      <c r="AB1702" s="228" t="str">
        <f t="shared" si="191"/>
        <v/>
      </c>
    </row>
    <row r="1703" spans="1:28" s="227" customFormat="1" ht="20.399999999999999">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18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190"/>
        <v>0</v>
      </c>
      <c r="AB1703" s="228" t="str">
        <f t="shared" si="191"/>
        <v/>
      </c>
    </row>
    <row r="1704" spans="1:28" s="227" customFormat="1" ht="20.399999999999999">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18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190"/>
        <v>0</v>
      </c>
      <c r="AB1704" s="228" t="str">
        <f t="shared" si="191"/>
        <v/>
      </c>
    </row>
    <row r="1705" spans="1:28" s="227" customFormat="1" ht="20.399999999999999">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18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190"/>
        <v>0</v>
      </c>
      <c r="AB1705" s="228" t="str">
        <f t="shared" si="191"/>
        <v/>
      </c>
    </row>
    <row r="1706" spans="1:28" s="227" customFormat="1" ht="20.399999999999999">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18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190"/>
        <v>0</v>
      </c>
      <c r="AB1706" s="228" t="str">
        <f t="shared" si="191"/>
        <v/>
      </c>
    </row>
    <row r="1707" spans="1:28" s="227" customFormat="1" ht="20.399999999999999">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18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190"/>
        <v>0</v>
      </c>
      <c r="AB1707" s="228" t="str">
        <f t="shared" si="191"/>
        <v/>
      </c>
    </row>
    <row r="1708" spans="1:28" s="227" customFormat="1" ht="20.399999999999999">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18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190"/>
        <v>0</v>
      </c>
      <c r="AB1708" s="228" t="str">
        <f t="shared" si="191"/>
        <v/>
      </c>
    </row>
    <row r="1709" spans="1:28" s="227" customFormat="1" ht="20.399999999999999">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18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190"/>
        <v>0</v>
      </c>
      <c r="AB1709" s="228" t="str">
        <f t="shared" si="191"/>
        <v/>
      </c>
    </row>
    <row r="1710" spans="1:28" s="227" customFormat="1" ht="20.399999999999999">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18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190"/>
        <v>0</v>
      </c>
      <c r="AB1710" s="228" t="str">
        <f t="shared" si="191"/>
        <v/>
      </c>
    </row>
    <row r="1711" spans="1:28" s="227" customFormat="1" ht="20.399999999999999">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18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190"/>
        <v>0</v>
      </c>
      <c r="AB1711" s="228" t="str">
        <f t="shared" si="191"/>
        <v/>
      </c>
    </row>
    <row r="1712" spans="1:28" s="227" customFormat="1" ht="20.399999999999999">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18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190"/>
        <v>0</v>
      </c>
      <c r="AB1712" s="228" t="str">
        <f t="shared" si="191"/>
        <v/>
      </c>
    </row>
    <row r="1713" spans="1:28" s="227" customFormat="1" ht="20.399999999999999">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18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190"/>
        <v>0</v>
      </c>
      <c r="AB1713" s="228" t="str">
        <f t="shared" si="191"/>
        <v/>
      </c>
    </row>
    <row r="1714" spans="1:28" s="227" customFormat="1" ht="20.399999999999999">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18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190"/>
        <v>0</v>
      </c>
      <c r="AB1714" s="228" t="str">
        <f t="shared" si="191"/>
        <v/>
      </c>
    </row>
    <row r="1715" spans="1:28" s="227" customFormat="1" ht="20.399999999999999">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18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190"/>
        <v>0</v>
      </c>
      <c r="AB1715" s="228" t="str">
        <f t="shared" si="191"/>
        <v/>
      </c>
    </row>
    <row r="1716" spans="1:28" s="227" customFormat="1" ht="20.399999999999999">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18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190"/>
        <v>0</v>
      </c>
      <c r="AB1716" s="228" t="str">
        <f t="shared" si="191"/>
        <v/>
      </c>
    </row>
    <row r="1717" spans="1:28" s="227" customFormat="1" ht="20.399999999999999">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18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190"/>
        <v>0</v>
      </c>
      <c r="AB1717" s="228" t="str">
        <f t="shared" si="191"/>
        <v/>
      </c>
    </row>
    <row r="1718" spans="1:28" s="227" customFormat="1" ht="20.399999999999999">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18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190"/>
        <v>0</v>
      </c>
      <c r="AB1718" s="228" t="str">
        <f t="shared" si="191"/>
        <v/>
      </c>
    </row>
    <row r="1719" spans="1:28" s="227" customFormat="1" ht="20.399999999999999">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18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190"/>
        <v>0</v>
      </c>
      <c r="AB1719" s="228" t="str">
        <f t="shared" si="191"/>
        <v/>
      </c>
    </row>
    <row r="1720" spans="1:28" s="227" customFormat="1" ht="20.399999999999999">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18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190"/>
        <v>0</v>
      </c>
      <c r="AB1720" s="228" t="str">
        <f t="shared" si="191"/>
        <v/>
      </c>
    </row>
    <row r="1721" spans="1:28" s="227" customFormat="1" ht="20.399999999999999">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18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190"/>
        <v>0</v>
      </c>
      <c r="AB1721" s="228" t="str">
        <f t="shared" si="191"/>
        <v/>
      </c>
    </row>
    <row r="1722" spans="1:28" s="227" customFormat="1" ht="20.399999999999999">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18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190"/>
        <v>0</v>
      </c>
      <c r="AB1722" s="228" t="str">
        <f t="shared" si="191"/>
        <v/>
      </c>
    </row>
    <row r="1723" spans="1:28" s="227" customFormat="1" ht="20.399999999999999">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19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193">IF(AND(C1723="Smelter not listed",OR(LEN(D1723)=0,LEN(E1723)=0)),1,0)</f>
        <v>0</v>
      </c>
      <c r="AB1723" s="228" t="str">
        <f t="shared" ref="AB1723" si="194">B1723&amp;C1723</f>
        <v/>
      </c>
    </row>
    <row r="1724" spans="1:28" s="227" customFormat="1" ht="20.399999999999999">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19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196">IF(AND(C1724="Smelter not listed",OR(LEN(D1724)=0,LEN(E1724)=0)),1,0)</f>
        <v>0</v>
      </c>
      <c r="AB1724" s="228" t="str">
        <f t="shared" ref="AB1724:AB1755" si="197">B1724&amp;C1724</f>
        <v/>
      </c>
    </row>
    <row r="1725" spans="1:28" s="227" customFormat="1" ht="20.399999999999999">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19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196"/>
        <v>0</v>
      </c>
      <c r="AB1725" s="228" t="str">
        <f t="shared" si="197"/>
        <v/>
      </c>
    </row>
    <row r="1726" spans="1:28" s="227" customFormat="1" ht="20.399999999999999">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19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196"/>
        <v>0</v>
      </c>
      <c r="AB1726" s="228" t="str">
        <f t="shared" si="197"/>
        <v/>
      </c>
    </row>
    <row r="1727" spans="1:28" s="227" customFormat="1" ht="20.399999999999999">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19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196"/>
        <v>0</v>
      </c>
      <c r="AB1727" s="228" t="str">
        <f t="shared" si="197"/>
        <v/>
      </c>
    </row>
    <row r="1728" spans="1:28" s="227" customFormat="1" ht="20.399999999999999">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19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196"/>
        <v>0</v>
      </c>
      <c r="AB1728" s="228" t="str">
        <f t="shared" si="197"/>
        <v/>
      </c>
    </row>
    <row r="1729" spans="1:28" s="227" customFormat="1" ht="20.399999999999999">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19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196"/>
        <v>0</v>
      </c>
      <c r="AB1729" s="228" t="str">
        <f t="shared" si="197"/>
        <v/>
      </c>
    </row>
    <row r="1730" spans="1:28" s="227" customFormat="1" ht="20.399999999999999">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19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196"/>
        <v>0</v>
      </c>
      <c r="AB1730" s="228" t="str">
        <f t="shared" si="197"/>
        <v/>
      </c>
    </row>
    <row r="1731" spans="1:28" s="227" customFormat="1" ht="20.399999999999999">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19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196"/>
        <v>0</v>
      </c>
      <c r="AB1731" s="228" t="str">
        <f t="shared" si="197"/>
        <v/>
      </c>
    </row>
    <row r="1732" spans="1:28" s="227" customFormat="1" ht="20.399999999999999">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19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196"/>
        <v>0</v>
      </c>
      <c r="AB1732" s="228" t="str">
        <f t="shared" si="197"/>
        <v/>
      </c>
    </row>
    <row r="1733" spans="1:28" s="227" customFormat="1" ht="20.399999999999999">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19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196"/>
        <v>0</v>
      </c>
      <c r="AB1733" s="228" t="str">
        <f t="shared" si="197"/>
        <v/>
      </c>
    </row>
    <row r="1734" spans="1:28" s="227" customFormat="1" ht="20.399999999999999">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19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196"/>
        <v>0</v>
      </c>
      <c r="AB1734" s="228" t="str">
        <f t="shared" si="197"/>
        <v/>
      </c>
    </row>
    <row r="1735" spans="1:28" s="227" customFormat="1" ht="20.399999999999999">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19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196"/>
        <v>0</v>
      </c>
      <c r="AB1735" s="228" t="str">
        <f t="shared" si="197"/>
        <v/>
      </c>
    </row>
    <row r="1736" spans="1:28" s="227" customFormat="1" ht="20.399999999999999">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19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196"/>
        <v>0</v>
      </c>
      <c r="AB1736" s="228" t="str">
        <f t="shared" si="197"/>
        <v/>
      </c>
    </row>
    <row r="1737" spans="1:28" s="227" customFormat="1" ht="20.399999999999999">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19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196"/>
        <v>0</v>
      </c>
      <c r="AB1737" s="228" t="str">
        <f t="shared" si="197"/>
        <v/>
      </c>
    </row>
    <row r="1738" spans="1:28" s="227" customFormat="1" ht="20.399999999999999">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19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196"/>
        <v>0</v>
      </c>
      <c r="AB1738" s="228" t="str">
        <f t="shared" si="197"/>
        <v/>
      </c>
    </row>
    <row r="1739" spans="1:28" s="227" customFormat="1" ht="20.399999999999999">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19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196"/>
        <v>0</v>
      </c>
      <c r="AB1739" s="228" t="str">
        <f t="shared" si="197"/>
        <v/>
      </c>
    </row>
    <row r="1740" spans="1:28" s="227" customFormat="1" ht="20.399999999999999">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19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196"/>
        <v>0</v>
      </c>
      <c r="AB1740" s="228" t="str">
        <f t="shared" si="197"/>
        <v/>
      </c>
    </row>
    <row r="1741" spans="1:28" s="227" customFormat="1" ht="20.399999999999999">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19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196"/>
        <v>0</v>
      </c>
      <c r="AB1741" s="228" t="str">
        <f t="shared" si="197"/>
        <v/>
      </c>
    </row>
    <row r="1742" spans="1:28" s="227" customFormat="1" ht="20.399999999999999">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19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196"/>
        <v>0</v>
      </c>
      <c r="AB1742" s="228" t="str">
        <f t="shared" si="197"/>
        <v/>
      </c>
    </row>
    <row r="1743" spans="1:28" s="227" customFormat="1" ht="20.399999999999999">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19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196"/>
        <v>0</v>
      </c>
      <c r="AB1743" s="228" t="str">
        <f t="shared" si="197"/>
        <v/>
      </c>
    </row>
    <row r="1744" spans="1:28" s="227" customFormat="1" ht="20.399999999999999">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19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196"/>
        <v>0</v>
      </c>
      <c r="AB1744" s="228" t="str">
        <f t="shared" si="197"/>
        <v/>
      </c>
    </row>
    <row r="1745" spans="1:28" s="227" customFormat="1" ht="20.399999999999999">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19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196"/>
        <v>0</v>
      </c>
      <c r="AB1745" s="228" t="str">
        <f t="shared" si="197"/>
        <v/>
      </c>
    </row>
    <row r="1746" spans="1:28" s="227" customFormat="1" ht="20.399999999999999">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19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196"/>
        <v>0</v>
      </c>
      <c r="AB1746" s="228" t="str">
        <f t="shared" si="197"/>
        <v/>
      </c>
    </row>
    <row r="1747" spans="1:28" s="227" customFormat="1" ht="20.399999999999999">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19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196"/>
        <v>0</v>
      </c>
      <c r="AB1747" s="228" t="str">
        <f t="shared" si="197"/>
        <v/>
      </c>
    </row>
    <row r="1748" spans="1:28" s="227" customFormat="1" ht="20.399999999999999">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19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196"/>
        <v>0</v>
      </c>
      <c r="AB1748" s="228" t="str">
        <f t="shared" si="197"/>
        <v/>
      </c>
    </row>
    <row r="1749" spans="1:28" s="227" customFormat="1" ht="20.399999999999999">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19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196"/>
        <v>0</v>
      </c>
      <c r="AB1749" s="228" t="str">
        <f t="shared" si="197"/>
        <v/>
      </c>
    </row>
    <row r="1750" spans="1:28" s="227" customFormat="1" ht="20.399999999999999">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19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196"/>
        <v>0</v>
      </c>
      <c r="AB1750" s="228" t="str">
        <f t="shared" si="197"/>
        <v/>
      </c>
    </row>
    <row r="1751" spans="1:28" s="227" customFormat="1" ht="20.399999999999999">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19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196"/>
        <v>0</v>
      </c>
      <c r="AB1751" s="228" t="str">
        <f t="shared" si="197"/>
        <v/>
      </c>
    </row>
    <row r="1752" spans="1:28" s="227" customFormat="1" ht="20.399999999999999">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19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196"/>
        <v>0</v>
      </c>
      <c r="AB1752" s="228" t="str">
        <f t="shared" si="197"/>
        <v/>
      </c>
    </row>
    <row r="1753" spans="1:28" s="227" customFormat="1" ht="20.399999999999999">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19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196"/>
        <v>0</v>
      </c>
      <c r="AB1753" s="228" t="str">
        <f t="shared" si="197"/>
        <v/>
      </c>
    </row>
    <row r="1754" spans="1:28" s="227" customFormat="1" ht="20.399999999999999">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19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196"/>
        <v>0</v>
      </c>
      <c r="AB1754" s="228" t="str">
        <f t="shared" si="197"/>
        <v/>
      </c>
    </row>
    <row r="1755" spans="1:28" s="227" customFormat="1" ht="20.399999999999999">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19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196"/>
        <v>0</v>
      </c>
      <c r="AB1755" s="228" t="str">
        <f t="shared" si="197"/>
        <v/>
      </c>
    </row>
    <row r="1756" spans="1:28" s="227" customFormat="1" ht="20.399999999999999">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19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199">IF(AND(C1756="Smelter not listed",OR(LEN(D1756)=0,LEN(E1756)=0)),1,0)</f>
        <v>0</v>
      </c>
      <c r="AB1756" s="228" t="str">
        <f t="shared" ref="AB1756:AB1786" si="200">B1756&amp;C1756</f>
        <v/>
      </c>
    </row>
    <row r="1757" spans="1:28" s="227" customFormat="1" ht="20.399999999999999">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19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199"/>
        <v>0</v>
      </c>
      <c r="AB1757" s="228" t="str">
        <f t="shared" si="200"/>
        <v/>
      </c>
    </row>
    <row r="1758" spans="1:28" s="227" customFormat="1" ht="20.399999999999999">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19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199"/>
        <v>0</v>
      </c>
      <c r="AB1758" s="228" t="str">
        <f t="shared" si="200"/>
        <v/>
      </c>
    </row>
    <row r="1759" spans="1:28" s="227" customFormat="1" ht="20.399999999999999">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19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199"/>
        <v>0</v>
      </c>
      <c r="AB1759" s="228" t="str">
        <f t="shared" si="200"/>
        <v/>
      </c>
    </row>
    <row r="1760" spans="1:28" s="227" customFormat="1" ht="20.399999999999999">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19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199"/>
        <v>0</v>
      </c>
      <c r="AB1760" s="228" t="str">
        <f t="shared" si="200"/>
        <v/>
      </c>
    </row>
    <row r="1761" spans="1:28" s="227" customFormat="1" ht="20.399999999999999">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19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199"/>
        <v>0</v>
      </c>
      <c r="AB1761" s="228" t="str">
        <f t="shared" si="200"/>
        <v/>
      </c>
    </row>
    <row r="1762" spans="1:28" s="227" customFormat="1" ht="20.399999999999999">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19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199"/>
        <v>0</v>
      </c>
      <c r="AB1762" s="228" t="str">
        <f t="shared" si="200"/>
        <v/>
      </c>
    </row>
    <row r="1763" spans="1:28" s="227" customFormat="1" ht="20.399999999999999">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19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199"/>
        <v>0</v>
      </c>
      <c r="AB1763" s="228" t="str">
        <f t="shared" si="200"/>
        <v/>
      </c>
    </row>
    <row r="1764" spans="1:28" s="227" customFormat="1" ht="20.399999999999999">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19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199"/>
        <v>0</v>
      </c>
      <c r="AB1764" s="228" t="str">
        <f t="shared" si="200"/>
        <v/>
      </c>
    </row>
    <row r="1765" spans="1:28" s="227" customFormat="1" ht="20.399999999999999">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19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199"/>
        <v>0</v>
      </c>
      <c r="AB1765" s="228" t="str">
        <f t="shared" si="200"/>
        <v/>
      </c>
    </row>
    <row r="1766" spans="1:28" s="227" customFormat="1" ht="20.399999999999999">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19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199"/>
        <v>0</v>
      </c>
      <c r="AB1766" s="228" t="str">
        <f t="shared" si="200"/>
        <v/>
      </c>
    </row>
    <row r="1767" spans="1:28" s="227" customFormat="1" ht="20.399999999999999">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19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199"/>
        <v>0</v>
      </c>
      <c r="AB1767" s="228" t="str">
        <f t="shared" si="200"/>
        <v/>
      </c>
    </row>
    <row r="1768" spans="1:28" s="227" customFormat="1" ht="20.399999999999999">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19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199"/>
        <v>0</v>
      </c>
      <c r="AB1768" s="228" t="str">
        <f t="shared" si="200"/>
        <v/>
      </c>
    </row>
    <row r="1769" spans="1:28" s="227" customFormat="1" ht="20.399999999999999">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19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199"/>
        <v>0</v>
      </c>
      <c r="AB1769" s="228" t="str">
        <f t="shared" si="200"/>
        <v/>
      </c>
    </row>
    <row r="1770" spans="1:28" s="227" customFormat="1" ht="20.399999999999999">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19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199"/>
        <v>0</v>
      </c>
      <c r="AB1770" s="228" t="str">
        <f t="shared" si="200"/>
        <v/>
      </c>
    </row>
    <row r="1771" spans="1:28" s="227" customFormat="1" ht="20.399999999999999">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19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199"/>
        <v>0</v>
      </c>
      <c r="AB1771" s="228" t="str">
        <f t="shared" si="200"/>
        <v/>
      </c>
    </row>
    <row r="1772" spans="1:28" s="227" customFormat="1" ht="20.399999999999999">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19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199"/>
        <v>0</v>
      </c>
      <c r="AB1772" s="228" t="str">
        <f t="shared" si="200"/>
        <v/>
      </c>
    </row>
    <row r="1773" spans="1:28" s="227" customFormat="1" ht="20.399999999999999">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19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199"/>
        <v>0</v>
      </c>
      <c r="AB1773" s="228" t="str">
        <f t="shared" si="200"/>
        <v/>
      </c>
    </row>
    <row r="1774" spans="1:28" s="227" customFormat="1" ht="20.399999999999999">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19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199"/>
        <v>0</v>
      </c>
      <c r="AB1774" s="228" t="str">
        <f t="shared" si="200"/>
        <v/>
      </c>
    </row>
    <row r="1775" spans="1:28" s="227" customFormat="1" ht="20.399999999999999">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19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199"/>
        <v>0</v>
      </c>
      <c r="AB1775" s="228" t="str">
        <f t="shared" si="200"/>
        <v/>
      </c>
    </row>
    <row r="1776" spans="1:28" s="227" customFormat="1" ht="20.399999999999999">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19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199"/>
        <v>0</v>
      </c>
      <c r="AB1776" s="228" t="str">
        <f t="shared" si="200"/>
        <v/>
      </c>
    </row>
    <row r="1777" spans="1:28" s="227" customFormat="1" ht="20.399999999999999">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19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199"/>
        <v>0</v>
      </c>
      <c r="AB1777" s="228" t="str">
        <f t="shared" si="200"/>
        <v/>
      </c>
    </row>
    <row r="1778" spans="1:28" s="227" customFormat="1" ht="20.399999999999999">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19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199"/>
        <v>0</v>
      </c>
      <c r="AB1778" s="228" t="str">
        <f t="shared" si="200"/>
        <v/>
      </c>
    </row>
    <row r="1779" spans="1:28" s="227" customFormat="1" ht="20.399999999999999">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19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199"/>
        <v>0</v>
      </c>
      <c r="AB1779" s="228" t="str">
        <f t="shared" si="200"/>
        <v/>
      </c>
    </row>
    <row r="1780" spans="1:28" s="227" customFormat="1" ht="20.399999999999999">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19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199"/>
        <v>0</v>
      </c>
      <c r="AB1780" s="228" t="str">
        <f t="shared" si="200"/>
        <v/>
      </c>
    </row>
    <row r="1781" spans="1:28" s="227" customFormat="1" ht="20.399999999999999">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19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199"/>
        <v>0</v>
      </c>
      <c r="AB1781" s="228" t="str">
        <f t="shared" si="200"/>
        <v/>
      </c>
    </row>
    <row r="1782" spans="1:28" s="227" customFormat="1" ht="20.399999999999999">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19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199"/>
        <v>0</v>
      </c>
      <c r="AB1782" s="228" t="str">
        <f t="shared" si="200"/>
        <v/>
      </c>
    </row>
    <row r="1783" spans="1:28" s="227" customFormat="1" ht="20.399999999999999">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19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199"/>
        <v>0</v>
      </c>
      <c r="AB1783" s="228" t="str">
        <f t="shared" si="200"/>
        <v/>
      </c>
    </row>
    <row r="1784" spans="1:28" s="227" customFormat="1" ht="20.399999999999999">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19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199"/>
        <v>0</v>
      </c>
      <c r="AB1784" s="228" t="str">
        <f t="shared" si="200"/>
        <v/>
      </c>
    </row>
    <row r="1785" spans="1:28" s="227" customFormat="1" ht="20.399999999999999">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19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199"/>
        <v>0</v>
      </c>
      <c r="AB1785" s="228" t="str">
        <f t="shared" si="200"/>
        <v/>
      </c>
    </row>
    <row r="1786" spans="1:28" s="227" customFormat="1" ht="20.399999999999999">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19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199"/>
        <v>0</v>
      </c>
      <c r="AB1786" s="228" t="str">
        <f t="shared" si="200"/>
        <v/>
      </c>
    </row>
    <row r="1787" spans="1:28" s="227" customFormat="1" ht="20.399999999999999">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0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02">IF(AND(C1787="Smelter not listed",OR(LEN(D1787)=0,LEN(E1787)=0)),1,0)</f>
        <v>0</v>
      </c>
      <c r="AB1787" s="228" t="str">
        <f t="shared" ref="AB1787" si="203">B1787&amp;C1787</f>
        <v/>
      </c>
    </row>
    <row r="1788" spans="1:28" s="227" customFormat="1" ht="20.399999999999999">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0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05">IF(AND(C1788="Smelter not listed",OR(LEN(D1788)=0,LEN(E1788)=0)),1,0)</f>
        <v>0</v>
      </c>
      <c r="AB1788" s="228" t="str">
        <f t="shared" ref="AB1788:AB1819" si="206">B1788&amp;C1788</f>
        <v/>
      </c>
    </row>
    <row r="1789" spans="1:28" s="227" customFormat="1" ht="20.399999999999999">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0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05"/>
        <v>0</v>
      </c>
      <c r="AB1789" s="228" t="str">
        <f t="shared" si="206"/>
        <v/>
      </c>
    </row>
    <row r="1790" spans="1:28" s="227" customFormat="1" ht="20.399999999999999">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0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05"/>
        <v>0</v>
      </c>
      <c r="AB1790" s="228" t="str">
        <f t="shared" si="206"/>
        <v/>
      </c>
    </row>
    <row r="1791" spans="1:28" s="227" customFormat="1" ht="20.399999999999999">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0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05"/>
        <v>0</v>
      </c>
      <c r="AB1791" s="228" t="str">
        <f t="shared" si="206"/>
        <v/>
      </c>
    </row>
    <row r="1792" spans="1:28" s="227" customFormat="1" ht="20.399999999999999">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0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05"/>
        <v>0</v>
      </c>
      <c r="AB1792" s="228" t="str">
        <f t="shared" si="206"/>
        <v/>
      </c>
    </row>
    <row r="1793" spans="1:28" s="227" customFormat="1" ht="20.399999999999999">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0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05"/>
        <v>0</v>
      </c>
      <c r="AB1793" s="228" t="str">
        <f t="shared" si="206"/>
        <v/>
      </c>
    </row>
    <row r="1794" spans="1:28" s="227" customFormat="1" ht="20.399999999999999">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0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05"/>
        <v>0</v>
      </c>
      <c r="AB1794" s="228" t="str">
        <f t="shared" si="206"/>
        <v/>
      </c>
    </row>
    <row r="1795" spans="1:28" s="227" customFormat="1" ht="20.399999999999999">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0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05"/>
        <v>0</v>
      </c>
      <c r="AB1795" s="228" t="str">
        <f t="shared" si="206"/>
        <v/>
      </c>
    </row>
    <row r="1796" spans="1:28" s="227" customFormat="1" ht="20.399999999999999">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0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05"/>
        <v>0</v>
      </c>
      <c r="AB1796" s="228" t="str">
        <f t="shared" si="206"/>
        <v/>
      </c>
    </row>
    <row r="1797" spans="1:28" s="227" customFormat="1" ht="20.399999999999999">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0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05"/>
        <v>0</v>
      </c>
      <c r="AB1797" s="228" t="str">
        <f t="shared" si="206"/>
        <v/>
      </c>
    </row>
    <row r="1798" spans="1:28" s="227" customFormat="1" ht="20.399999999999999">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0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05"/>
        <v>0</v>
      </c>
      <c r="AB1798" s="228" t="str">
        <f t="shared" si="206"/>
        <v/>
      </c>
    </row>
    <row r="1799" spans="1:28" s="227" customFormat="1" ht="20.399999999999999">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0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05"/>
        <v>0</v>
      </c>
      <c r="AB1799" s="228" t="str">
        <f t="shared" si="206"/>
        <v/>
      </c>
    </row>
    <row r="1800" spans="1:28" s="227" customFormat="1" ht="20.399999999999999">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0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05"/>
        <v>0</v>
      </c>
      <c r="AB1800" s="228" t="str">
        <f t="shared" si="206"/>
        <v/>
      </c>
    </row>
    <row r="1801" spans="1:28" s="227" customFormat="1" ht="20.399999999999999">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0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05"/>
        <v>0</v>
      </c>
      <c r="AB1801" s="228" t="str">
        <f t="shared" si="206"/>
        <v/>
      </c>
    </row>
    <row r="1802" spans="1:28" s="227" customFormat="1" ht="20.399999999999999">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0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05"/>
        <v>0</v>
      </c>
      <c r="AB1802" s="228" t="str">
        <f t="shared" si="206"/>
        <v/>
      </c>
    </row>
    <row r="1803" spans="1:28" s="227" customFormat="1" ht="20.399999999999999">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0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05"/>
        <v>0</v>
      </c>
      <c r="AB1803" s="228" t="str">
        <f t="shared" si="206"/>
        <v/>
      </c>
    </row>
    <row r="1804" spans="1:28" s="227" customFormat="1" ht="20.399999999999999">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0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05"/>
        <v>0</v>
      </c>
      <c r="AB1804" s="228" t="str">
        <f t="shared" si="206"/>
        <v/>
      </c>
    </row>
    <row r="1805" spans="1:28" s="227" customFormat="1" ht="20.399999999999999">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0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05"/>
        <v>0</v>
      </c>
      <c r="AB1805" s="228" t="str">
        <f t="shared" si="206"/>
        <v/>
      </c>
    </row>
    <row r="1806" spans="1:28" s="227" customFormat="1" ht="20.399999999999999">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0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05"/>
        <v>0</v>
      </c>
      <c r="AB1806" s="228" t="str">
        <f t="shared" si="206"/>
        <v/>
      </c>
    </row>
    <row r="1807" spans="1:28" s="227" customFormat="1" ht="20.399999999999999">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0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05"/>
        <v>0</v>
      </c>
      <c r="AB1807" s="228" t="str">
        <f t="shared" si="206"/>
        <v/>
      </c>
    </row>
    <row r="1808" spans="1:28" s="227" customFormat="1" ht="20.399999999999999">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0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05"/>
        <v>0</v>
      </c>
      <c r="AB1808" s="228" t="str">
        <f t="shared" si="206"/>
        <v/>
      </c>
    </row>
    <row r="1809" spans="1:28" s="227" customFormat="1" ht="20.399999999999999">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0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05"/>
        <v>0</v>
      </c>
      <c r="AB1809" s="228" t="str">
        <f t="shared" si="206"/>
        <v/>
      </c>
    </row>
    <row r="1810" spans="1:28" s="227" customFormat="1" ht="20.399999999999999">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0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05"/>
        <v>0</v>
      </c>
      <c r="AB1810" s="228" t="str">
        <f t="shared" si="206"/>
        <v/>
      </c>
    </row>
    <row r="1811" spans="1:28" s="227" customFormat="1" ht="20.399999999999999">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0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05"/>
        <v>0</v>
      </c>
      <c r="AB1811" s="228" t="str">
        <f t="shared" si="206"/>
        <v/>
      </c>
    </row>
    <row r="1812" spans="1:28" s="227" customFormat="1" ht="20.399999999999999">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0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05"/>
        <v>0</v>
      </c>
      <c r="AB1812" s="228" t="str">
        <f t="shared" si="206"/>
        <v/>
      </c>
    </row>
    <row r="1813" spans="1:28" s="227" customFormat="1" ht="20.399999999999999">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0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05"/>
        <v>0</v>
      </c>
      <c r="AB1813" s="228" t="str">
        <f t="shared" si="206"/>
        <v/>
      </c>
    </row>
    <row r="1814" spans="1:28" s="227" customFormat="1" ht="20.399999999999999">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0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05"/>
        <v>0</v>
      </c>
      <c r="AB1814" s="228" t="str">
        <f t="shared" si="206"/>
        <v/>
      </c>
    </row>
    <row r="1815" spans="1:28" s="227" customFormat="1" ht="20.399999999999999">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0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05"/>
        <v>0</v>
      </c>
      <c r="AB1815" s="228" t="str">
        <f t="shared" si="206"/>
        <v/>
      </c>
    </row>
    <row r="1816" spans="1:28" s="227" customFormat="1" ht="20.399999999999999">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0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05"/>
        <v>0</v>
      </c>
      <c r="AB1816" s="228" t="str">
        <f t="shared" si="206"/>
        <v/>
      </c>
    </row>
    <row r="1817" spans="1:28" s="227" customFormat="1" ht="20.399999999999999">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0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05"/>
        <v>0</v>
      </c>
      <c r="AB1817" s="228" t="str">
        <f t="shared" si="206"/>
        <v/>
      </c>
    </row>
    <row r="1818" spans="1:28" s="227" customFormat="1" ht="20.399999999999999">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0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05"/>
        <v>0</v>
      </c>
      <c r="AB1818" s="228" t="str">
        <f t="shared" si="206"/>
        <v/>
      </c>
    </row>
    <row r="1819" spans="1:28" s="227" customFormat="1" ht="20.399999999999999">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0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05"/>
        <v>0</v>
      </c>
      <c r="AB1819" s="228" t="str">
        <f t="shared" si="206"/>
        <v/>
      </c>
    </row>
    <row r="1820" spans="1:28" s="227" customFormat="1" ht="20.399999999999999">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0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08">IF(AND(C1820="Smelter not listed",OR(LEN(D1820)=0,LEN(E1820)=0)),1,0)</f>
        <v>0</v>
      </c>
      <c r="AB1820" s="228" t="str">
        <f t="shared" ref="AB1820:AB1850" si="209">B1820&amp;C1820</f>
        <v/>
      </c>
    </row>
    <row r="1821" spans="1:28" s="227" customFormat="1" ht="20.399999999999999">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0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08"/>
        <v>0</v>
      </c>
      <c r="AB1821" s="228" t="str">
        <f t="shared" si="209"/>
        <v/>
      </c>
    </row>
    <row r="1822" spans="1:28" s="227" customFormat="1" ht="20.399999999999999">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0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08"/>
        <v>0</v>
      </c>
      <c r="AB1822" s="228" t="str">
        <f t="shared" si="209"/>
        <v/>
      </c>
    </row>
    <row r="1823" spans="1:28" s="227" customFormat="1" ht="20.399999999999999">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0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08"/>
        <v>0</v>
      </c>
      <c r="AB1823" s="228" t="str">
        <f t="shared" si="209"/>
        <v/>
      </c>
    </row>
    <row r="1824" spans="1:28" s="227" customFormat="1" ht="20.399999999999999">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0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08"/>
        <v>0</v>
      </c>
      <c r="AB1824" s="228" t="str">
        <f t="shared" si="209"/>
        <v/>
      </c>
    </row>
    <row r="1825" spans="1:28" s="227" customFormat="1" ht="20.399999999999999">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0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08"/>
        <v>0</v>
      </c>
      <c r="AB1825" s="228" t="str">
        <f t="shared" si="209"/>
        <v/>
      </c>
    </row>
    <row r="1826" spans="1:28" s="227" customFormat="1" ht="20.399999999999999">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0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08"/>
        <v>0</v>
      </c>
      <c r="AB1826" s="228" t="str">
        <f t="shared" si="209"/>
        <v/>
      </c>
    </row>
    <row r="1827" spans="1:28" s="227" customFormat="1" ht="20.399999999999999">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0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08"/>
        <v>0</v>
      </c>
      <c r="AB1827" s="228" t="str">
        <f t="shared" si="209"/>
        <v/>
      </c>
    </row>
    <row r="1828" spans="1:28" s="227" customFormat="1" ht="20.399999999999999">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0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08"/>
        <v>0</v>
      </c>
      <c r="AB1828" s="228" t="str">
        <f t="shared" si="209"/>
        <v/>
      </c>
    </row>
    <row r="1829" spans="1:28" s="227" customFormat="1" ht="20.399999999999999">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0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08"/>
        <v>0</v>
      </c>
      <c r="AB1829" s="228" t="str">
        <f t="shared" si="209"/>
        <v/>
      </c>
    </row>
    <row r="1830" spans="1:28" s="227" customFormat="1" ht="20.399999999999999">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0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08"/>
        <v>0</v>
      </c>
      <c r="AB1830" s="228" t="str">
        <f t="shared" si="209"/>
        <v/>
      </c>
    </row>
    <row r="1831" spans="1:28" s="227" customFormat="1" ht="20.399999999999999">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0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08"/>
        <v>0</v>
      </c>
      <c r="AB1831" s="228" t="str">
        <f t="shared" si="209"/>
        <v/>
      </c>
    </row>
    <row r="1832" spans="1:28" s="227" customFormat="1" ht="20.399999999999999">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0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08"/>
        <v>0</v>
      </c>
      <c r="AB1832" s="228" t="str">
        <f t="shared" si="209"/>
        <v/>
      </c>
    </row>
    <row r="1833" spans="1:28" s="227" customFormat="1" ht="20.399999999999999">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0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08"/>
        <v>0</v>
      </c>
      <c r="AB1833" s="228" t="str">
        <f t="shared" si="209"/>
        <v/>
      </c>
    </row>
    <row r="1834" spans="1:28" s="227" customFormat="1" ht="20.399999999999999">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0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08"/>
        <v>0</v>
      </c>
      <c r="AB1834" s="228" t="str">
        <f t="shared" si="209"/>
        <v/>
      </c>
    </row>
    <row r="1835" spans="1:28" s="227" customFormat="1" ht="20.399999999999999">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0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08"/>
        <v>0</v>
      </c>
      <c r="AB1835" s="228" t="str">
        <f t="shared" si="209"/>
        <v/>
      </c>
    </row>
    <row r="1836" spans="1:28" s="227" customFormat="1" ht="20.399999999999999">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0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08"/>
        <v>0</v>
      </c>
      <c r="AB1836" s="228" t="str">
        <f t="shared" si="209"/>
        <v/>
      </c>
    </row>
    <row r="1837" spans="1:28" s="227" customFormat="1" ht="20.399999999999999">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0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08"/>
        <v>0</v>
      </c>
      <c r="AB1837" s="228" t="str">
        <f t="shared" si="209"/>
        <v/>
      </c>
    </row>
    <row r="1838" spans="1:28" s="227" customFormat="1" ht="20.399999999999999">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0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08"/>
        <v>0</v>
      </c>
      <c r="AB1838" s="228" t="str">
        <f t="shared" si="209"/>
        <v/>
      </c>
    </row>
    <row r="1839" spans="1:28" s="227" customFormat="1" ht="20.399999999999999">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0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08"/>
        <v>0</v>
      </c>
      <c r="AB1839" s="228" t="str">
        <f t="shared" si="209"/>
        <v/>
      </c>
    </row>
    <row r="1840" spans="1:28" s="227" customFormat="1" ht="20.399999999999999">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0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08"/>
        <v>0</v>
      </c>
      <c r="AB1840" s="228" t="str">
        <f t="shared" si="209"/>
        <v/>
      </c>
    </row>
    <row r="1841" spans="1:28" s="227" customFormat="1" ht="20.399999999999999">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0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08"/>
        <v>0</v>
      </c>
      <c r="AB1841" s="228" t="str">
        <f t="shared" si="209"/>
        <v/>
      </c>
    </row>
    <row r="1842" spans="1:28" s="227" customFormat="1" ht="20.399999999999999">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0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08"/>
        <v>0</v>
      </c>
      <c r="AB1842" s="228" t="str">
        <f t="shared" si="209"/>
        <v/>
      </c>
    </row>
    <row r="1843" spans="1:28" s="227" customFormat="1" ht="20.399999999999999">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0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08"/>
        <v>0</v>
      </c>
      <c r="AB1843" s="228" t="str">
        <f t="shared" si="209"/>
        <v/>
      </c>
    </row>
    <row r="1844" spans="1:28" s="227" customFormat="1" ht="20.399999999999999">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0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08"/>
        <v>0</v>
      </c>
      <c r="AB1844" s="228" t="str">
        <f t="shared" si="209"/>
        <v/>
      </c>
    </row>
    <row r="1845" spans="1:28" s="227" customFormat="1" ht="20.399999999999999">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0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08"/>
        <v>0</v>
      </c>
      <c r="AB1845" s="228" t="str">
        <f t="shared" si="209"/>
        <v/>
      </c>
    </row>
    <row r="1846" spans="1:28" s="227" customFormat="1" ht="20.399999999999999">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0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08"/>
        <v>0</v>
      </c>
      <c r="AB1846" s="228" t="str">
        <f t="shared" si="209"/>
        <v/>
      </c>
    </row>
    <row r="1847" spans="1:28" s="227" customFormat="1" ht="20.399999999999999">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0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08"/>
        <v>0</v>
      </c>
      <c r="AB1847" s="228" t="str">
        <f t="shared" si="209"/>
        <v/>
      </c>
    </row>
    <row r="1848" spans="1:28" s="227" customFormat="1" ht="20.399999999999999">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0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08"/>
        <v>0</v>
      </c>
      <c r="AB1848" s="228" t="str">
        <f t="shared" si="209"/>
        <v/>
      </c>
    </row>
    <row r="1849" spans="1:28" s="227" customFormat="1" ht="20.399999999999999">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0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08"/>
        <v>0</v>
      </c>
      <c r="AB1849" s="228" t="str">
        <f t="shared" si="209"/>
        <v/>
      </c>
    </row>
    <row r="1850" spans="1:28" s="227" customFormat="1" ht="20.399999999999999">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0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08"/>
        <v>0</v>
      </c>
      <c r="AB1850" s="228" t="str">
        <f t="shared" si="209"/>
        <v/>
      </c>
    </row>
    <row r="1851" spans="1:28" s="227" customFormat="1" ht="20.399999999999999">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1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11">IF(AND(C1851="Smelter not listed",OR(LEN(D1851)=0,LEN(E1851)=0)),1,0)</f>
        <v>0</v>
      </c>
      <c r="AB1851" s="228" t="str">
        <f t="shared" ref="AB1851" si="212">B1851&amp;C1851</f>
        <v/>
      </c>
    </row>
    <row r="1852" spans="1:28" s="227" customFormat="1" ht="20.399999999999999">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1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14">IF(AND(C1852="Smelter not listed",OR(LEN(D1852)=0,LEN(E1852)=0)),1,0)</f>
        <v>0</v>
      </c>
      <c r="AB1852" s="228" t="str">
        <f t="shared" ref="AB1852:AB1883" si="215">B1852&amp;C1852</f>
        <v/>
      </c>
    </row>
    <row r="1853" spans="1:28" s="227" customFormat="1" ht="20.399999999999999">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1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14"/>
        <v>0</v>
      </c>
      <c r="AB1853" s="228" t="str">
        <f t="shared" si="215"/>
        <v/>
      </c>
    </row>
    <row r="1854" spans="1:28" s="227" customFormat="1" ht="20.399999999999999">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1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14"/>
        <v>0</v>
      </c>
      <c r="AB1854" s="228" t="str">
        <f t="shared" si="215"/>
        <v/>
      </c>
    </row>
    <row r="1855" spans="1:28" s="227" customFormat="1" ht="20.399999999999999">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1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14"/>
        <v>0</v>
      </c>
      <c r="AB1855" s="228" t="str">
        <f t="shared" si="215"/>
        <v/>
      </c>
    </row>
    <row r="1856" spans="1:28" s="227" customFormat="1" ht="20.399999999999999">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1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14"/>
        <v>0</v>
      </c>
      <c r="AB1856" s="228" t="str">
        <f t="shared" si="215"/>
        <v/>
      </c>
    </row>
    <row r="1857" spans="1:28" s="227" customFormat="1" ht="20.399999999999999">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1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14"/>
        <v>0</v>
      </c>
      <c r="AB1857" s="228" t="str">
        <f t="shared" si="215"/>
        <v/>
      </c>
    </row>
    <row r="1858" spans="1:28" s="227" customFormat="1" ht="20.399999999999999">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1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14"/>
        <v>0</v>
      </c>
      <c r="AB1858" s="228" t="str">
        <f t="shared" si="215"/>
        <v/>
      </c>
    </row>
    <row r="1859" spans="1:28" s="227" customFormat="1" ht="20.399999999999999">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1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14"/>
        <v>0</v>
      </c>
      <c r="AB1859" s="228" t="str">
        <f t="shared" si="215"/>
        <v/>
      </c>
    </row>
    <row r="1860" spans="1:28" s="227" customFormat="1" ht="20.399999999999999">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1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14"/>
        <v>0</v>
      </c>
      <c r="AB1860" s="228" t="str">
        <f t="shared" si="215"/>
        <v/>
      </c>
    </row>
    <row r="1861" spans="1:28" s="227" customFormat="1" ht="20.399999999999999">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1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14"/>
        <v>0</v>
      </c>
      <c r="AB1861" s="228" t="str">
        <f t="shared" si="215"/>
        <v/>
      </c>
    </row>
    <row r="1862" spans="1:28" s="227" customFormat="1" ht="20.399999999999999">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1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14"/>
        <v>0</v>
      </c>
      <c r="AB1862" s="228" t="str">
        <f t="shared" si="215"/>
        <v/>
      </c>
    </row>
    <row r="1863" spans="1:28" s="227" customFormat="1" ht="20.399999999999999">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1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14"/>
        <v>0</v>
      </c>
      <c r="AB1863" s="228" t="str">
        <f t="shared" si="215"/>
        <v/>
      </c>
    </row>
    <row r="1864" spans="1:28" s="227" customFormat="1" ht="20.399999999999999">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1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14"/>
        <v>0</v>
      </c>
      <c r="AB1864" s="228" t="str">
        <f t="shared" si="215"/>
        <v/>
      </c>
    </row>
    <row r="1865" spans="1:28" s="227" customFormat="1" ht="20.399999999999999">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1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14"/>
        <v>0</v>
      </c>
      <c r="AB1865" s="228" t="str">
        <f t="shared" si="215"/>
        <v/>
      </c>
    </row>
    <row r="1866" spans="1:28" s="227" customFormat="1" ht="20.399999999999999">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1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14"/>
        <v>0</v>
      </c>
      <c r="AB1866" s="228" t="str">
        <f t="shared" si="215"/>
        <v/>
      </c>
    </row>
    <row r="1867" spans="1:28" s="227" customFormat="1" ht="20.399999999999999">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1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14"/>
        <v>0</v>
      </c>
      <c r="AB1867" s="228" t="str">
        <f t="shared" si="215"/>
        <v/>
      </c>
    </row>
    <row r="1868" spans="1:28" s="227" customFormat="1" ht="20.399999999999999">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1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14"/>
        <v>0</v>
      </c>
      <c r="AB1868" s="228" t="str">
        <f t="shared" si="215"/>
        <v/>
      </c>
    </row>
    <row r="1869" spans="1:28" s="227" customFormat="1" ht="20.399999999999999">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1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14"/>
        <v>0</v>
      </c>
      <c r="AB1869" s="228" t="str">
        <f t="shared" si="215"/>
        <v/>
      </c>
    </row>
    <row r="1870" spans="1:28" s="227" customFormat="1" ht="20.399999999999999">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1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14"/>
        <v>0</v>
      </c>
      <c r="AB1870" s="228" t="str">
        <f t="shared" si="215"/>
        <v/>
      </c>
    </row>
    <row r="1871" spans="1:28" s="227" customFormat="1" ht="20.399999999999999">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1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14"/>
        <v>0</v>
      </c>
      <c r="AB1871" s="228" t="str">
        <f t="shared" si="215"/>
        <v/>
      </c>
    </row>
    <row r="1872" spans="1:28" s="227" customFormat="1" ht="20.399999999999999">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1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14"/>
        <v>0</v>
      </c>
      <c r="AB1872" s="228" t="str">
        <f t="shared" si="215"/>
        <v/>
      </c>
    </row>
    <row r="1873" spans="1:28" s="227" customFormat="1" ht="20.399999999999999">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1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14"/>
        <v>0</v>
      </c>
      <c r="AB1873" s="228" t="str">
        <f t="shared" si="215"/>
        <v/>
      </c>
    </row>
    <row r="1874" spans="1:28" s="227" customFormat="1" ht="20.399999999999999">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1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14"/>
        <v>0</v>
      </c>
      <c r="AB1874" s="228" t="str">
        <f t="shared" si="215"/>
        <v/>
      </c>
    </row>
    <row r="1875" spans="1:28" s="227" customFormat="1" ht="20.399999999999999">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1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14"/>
        <v>0</v>
      </c>
      <c r="AB1875" s="228" t="str">
        <f t="shared" si="215"/>
        <v/>
      </c>
    </row>
    <row r="1876" spans="1:28" s="227" customFormat="1" ht="20.399999999999999">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1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14"/>
        <v>0</v>
      </c>
      <c r="AB1876" s="228" t="str">
        <f t="shared" si="215"/>
        <v/>
      </c>
    </row>
    <row r="1877" spans="1:28" s="227" customFormat="1" ht="20.399999999999999">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1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14"/>
        <v>0</v>
      </c>
      <c r="AB1877" s="228" t="str">
        <f t="shared" si="215"/>
        <v/>
      </c>
    </row>
    <row r="1878" spans="1:28" s="227" customFormat="1" ht="20.399999999999999">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1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14"/>
        <v>0</v>
      </c>
      <c r="AB1878" s="228" t="str">
        <f t="shared" si="215"/>
        <v/>
      </c>
    </row>
    <row r="1879" spans="1:28" s="227" customFormat="1" ht="20.399999999999999">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1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14"/>
        <v>0</v>
      </c>
      <c r="AB1879" s="228" t="str">
        <f t="shared" si="215"/>
        <v/>
      </c>
    </row>
    <row r="1880" spans="1:28" s="227" customFormat="1" ht="20.399999999999999">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1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14"/>
        <v>0</v>
      </c>
      <c r="AB1880" s="228" t="str">
        <f t="shared" si="215"/>
        <v/>
      </c>
    </row>
    <row r="1881" spans="1:28" s="227" customFormat="1" ht="20.399999999999999">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1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14"/>
        <v>0</v>
      </c>
      <c r="AB1881" s="228" t="str">
        <f t="shared" si="215"/>
        <v/>
      </c>
    </row>
    <row r="1882" spans="1:28" s="227" customFormat="1" ht="20.399999999999999">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1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14"/>
        <v>0</v>
      </c>
      <c r="AB1882" s="228" t="str">
        <f t="shared" si="215"/>
        <v/>
      </c>
    </row>
    <row r="1883" spans="1:28" s="227" customFormat="1" ht="20.399999999999999">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1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14"/>
        <v>0</v>
      </c>
      <c r="AB1883" s="228" t="str">
        <f t="shared" si="215"/>
        <v/>
      </c>
    </row>
    <row r="1884" spans="1:28" s="227" customFormat="1" ht="20.399999999999999">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1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17">IF(AND(C1884="Smelter not listed",OR(LEN(D1884)=0,LEN(E1884)=0)),1,0)</f>
        <v>0</v>
      </c>
      <c r="AB1884" s="228" t="str">
        <f t="shared" ref="AB1884:AB1914" si="218">B1884&amp;C1884</f>
        <v/>
      </c>
    </row>
    <row r="1885" spans="1:28" s="227" customFormat="1" ht="20.399999999999999">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1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17"/>
        <v>0</v>
      </c>
      <c r="AB1885" s="228" t="str">
        <f t="shared" si="218"/>
        <v/>
      </c>
    </row>
    <row r="1886" spans="1:28" s="227" customFormat="1" ht="20.399999999999999">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1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17"/>
        <v>0</v>
      </c>
      <c r="AB1886" s="228" t="str">
        <f t="shared" si="218"/>
        <v/>
      </c>
    </row>
    <row r="1887" spans="1:28" s="227" customFormat="1" ht="20.399999999999999">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1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17"/>
        <v>0</v>
      </c>
      <c r="AB1887" s="228" t="str">
        <f t="shared" si="218"/>
        <v/>
      </c>
    </row>
    <row r="1888" spans="1:28" s="227" customFormat="1" ht="20.399999999999999">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1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17"/>
        <v>0</v>
      </c>
      <c r="AB1888" s="228" t="str">
        <f t="shared" si="218"/>
        <v/>
      </c>
    </row>
    <row r="1889" spans="1:28" s="227" customFormat="1" ht="20.399999999999999">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1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17"/>
        <v>0</v>
      </c>
      <c r="AB1889" s="228" t="str">
        <f t="shared" si="218"/>
        <v/>
      </c>
    </row>
    <row r="1890" spans="1:28" s="227" customFormat="1" ht="20.399999999999999">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1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17"/>
        <v>0</v>
      </c>
      <c r="AB1890" s="228" t="str">
        <f t="shared" si="218"/>
        <v/>
      </c>
    </row>
    <row r="1891" spans="1:28" s="227" customFormat="1" ht="20.399999999999999">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1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17"/>
        <v>0</v>
      </c>
      <c r="AB1891" s="228" t="str">
        <f t="shared" si="218"/>
        <v/>
      </c>
    </row>
    <row r="1892" spans="1:28" s="227" customFormat="1" ht="20.399999999999999">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1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17"/>
        <v>0</v>
      </c>
      <c r="AB1892" s="228" t="str">
        <f t="shared" si="218"/>
        <v/>
      </c>
    </row>
    <row r="1893" spans="1:28" s="227" customFormat="1" ht="20.399999999999999">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1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17"/>
        <v>0</v>
      </c>
      <c r="AB1893" s="228" t="str">
        <f t="shared" si="218"/>
        <v/>
      </c>
    </row>
    <row r="1894" spans="1:28" s="227" customFormat="1" ht="20.399999999999999">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1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17"/>
        <v>0</v>
      </c>
      <c r="AB1894" s="228" t="str">
        <f t="shared" si="218"/>
        <v/>
      </c>
    </row>
    <row r="1895" spans="1:28" s="227" customFormat="1" ht="20.399999999999999">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1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17"/>
        <v>0</v>
      </c>
      <c r="AB1895" s="228" t="str">
        <f t="shared" si="218"/>
        <v/>
      </c>
    </row>
    <row r="1896" spans="1:28" s="227" customFormat="1" ht="20.399999999999999">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1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17"/>
        <v>0</v>
      </c>
      <c r="AB1896" s="228" t="str">
        <f t="shared" si="218"/>
        <v/>
      </c>
    </row>
    <row r="1897" spans="1:28" s="227" customFormat="1" ht="20.399999999999999">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1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17"/>
        <v>0</v>
      </c>
      <c r="AB1897" s="228" t="str">
        <f t="shared" si="218"/>
        <v/>
      </c>
    </row>
    <row r="1898" spans="1:28" s="227" customFormat="1" ht="20.399999999999999">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1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17"/>
        <v>0</v>
      </c>
      <c r="AB1898" s="228" t="str">
        <f t="shared" si="218"/>
        <v/>
      </c>
    </row>
    <row r="1899" spans="1:28" s="227" customFormat="1" ht="20.399999999999999">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1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17"/>
        <v>0</v>
      </c>
      <c r="AB1899" s="228" t="str">
        <f t="shared" si="218"/>
        <v/>
      </c>
    </row>
    <row r="1900" spans="1:28" s="227" customFormat="1" ht="20.399999999999999">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1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17"/>
        <v>0</v>
      </c>
      <c r="AB1900" s="228" t="str">
        <f t="shared" si="218"/>
        <v/>
      </c>
    </row>
    <row r="1901" spans="1:28" s="227" customFormat="1" ht="20.399999999999999">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1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17"/>
        <v>0</v>
      </c>
      <c r="AB1901" s="228" t="str">
        <f t="shared" si="218"/>
        <v/>
      </c>
    </row>
    <row r="1902" spans="1:28" s="227" customFormat="1" ht="20.399999999999999">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1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17"/>
        <v>0</v>
      </c>
      <c r="AB1902" s="228" t="str">
        <f t="shared" si="218"/>
        <v/>
      </c>
    </row>
    <row r="1903" spans="1:28" s="227" customFormat="1" ht="20.399999999999999">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1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17"/>
        <v>0</v>
      </c>
      <c r="AB1903" s="228" t="str">
        <f t="shared" si="218"/>
        <v/>
      </c>
    </row>
    <row r="1904" spans="1:28" s="227" customFormat="1" ht="20.399999999999999">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1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17"/>
        <v>0</v>
      </c>
      <c r="AB1904" s="228" t="str">
        <f t="shared" si="218"/>
        <v/>
      </c>
    </row>
    <row r="1905" spans="1:28" s="227" customFormat="1" ht="20.399999999999999">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1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17"/>
        <v>0</v>
      </c>
      <c r="AB1905" s="228" t="str">
        <f t="shared" si="218"/>
        <v/>
      </c>
    </row>
    <row r="1906" spans="1:28" s="227" customFormat="1" ht="20.399999999999999">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1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17"/>
        <v>0</v>
      </c>
      <c r="AB1906" s="228" t="str">
        <f t="shared" si="218"/>
        <v/>
      </c>
    </row>
    <row r="1907" spans="1:28" s="227" customFormat="1" ht="20.399999999999999">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1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17"/>
        <v>0</v>
      </c>
      <c r="AB1907" s="228" t="str">
        <f t="shared" si="218"/>
        <v/>
      </c>
    </row>
    <row r="1908" spans="1:28" s="227" customFormat="1" ht="20.399999999999999">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1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17"/>
        <v>0</v>
      </c>
      <c r="AB1908" s="228" t="str">
        <f t="shared" si="218"/>
        <v/>
      </c>
    </row>
    <row r="1909" spans="1:28" s="227" customFormat="1" ht="20.399999999999999">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1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17"/>
        <v>0</v>
      </c>
      <c r="AB1909" s="228" t="str">
        <f t="shared" si="218"/>
        <v/>
      </c>
    </row>
    <row r="1910" spans="1:28" s="227" customFormat="1" ht="20.399999999999999">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1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17"/>
        <v>0</v>
      </c>
      <c r="AB1910" s="228" t="str">
        <f t="shared" si="218"/>
        <v/>
      </c>
    </row>
    <row r="1911" spans="1:28" s="227" customFormat="1" ht="20.399999999999999">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1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17"/>
        <v>0</v>
      </c>
      <c r="AB1911" s="228" t="str">
        <f t="shared" si="218"/>
        <v/>
      </c>
    </row>
    <row r="1912" spans="1:28" s="227" customFormat="1" ht="20.399999999999999">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1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17"/>
        <v>0</v>
      </c>
      <c r="AB1912" s="228" t="str">
        <f t="shared" si="218"/>
        <v/>
      </c>
    </row>
    <row r="1913" spans="1:28" s="227" customFormat="1" ht="20.399999999999999">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1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17"/>
        <v>0</v>
      </c>
      <c r="AB1913" s="228" t="str">
        <f t="shared" si="218"/>
        <v/>
      </c>
    </row>
    <row r="1914" spans="1:28" s="227" customFormat="1" ht="20.399999999999999">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1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17"/>
        <v>0</v>
      </c>
      <c r="AB1914" s="228" t="str">
        <f t="shared" si="218"/>
        <v/>
      </c>
    </row>
    <row r="1915" spans="1:28" s="227" customFormat="1" ht="20.399999999999999">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1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20">IF(AND(C1915="Smelter not listed",OR(LEN(D1915)=0,LEN(E1915)=0)),1,0)</f>
        <v>0</v>
      </c>
      <c r="AB1915" s="228" t="str">
        <f t="shared" ref="AB1915" si="221">B1915&amp;C1915</f>
        <v/>
      </c>
    </row>
    <row r="1916" spans="1:28" s="227" customFormat="1" ht="20.399999999999999">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2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23">IF(AND(C1916="Smelter not listed",OR(LEN(D1916)=0,LEN(E1916)=0)),1,0)</f>
        <v>0</v>
      </c>
      <c r="AB1916" s="228" t="str">
        <f t="shared" ref="AB1916:AB1947" si="224">B1916&amp;C1916</f>
        <v/>
      </c>
    </row>
    <row r="1917" spans="1:28" s="227" customFormat="1" ht="20.399999999999999">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2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23"/>
        <v>0</v>
      </c>
      <c r="AB1917" s="228" t="str">
        <f t="shared" si="224"/>
        <v/>
      </c>
    </row>
    <row r="1918" spans="1:28" s="227" customFormat="1" ht="20.399999999999999">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2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23"/>
        <v>0</v>
      </c>
      <c r="AB1918" s="228" t="str">
        <f t="shared" si="224"/>
        <v/>
      </c>
    </row>
    <row r="1919" spans="1:28" s="227" customFormat="1" ht="20.399999999999999">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2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23"/>
        <v>0</v>
      </c>
      <c r="AB1919" s="228" t="str">
        <f t="shared" si="224"/>
        <v/>
      </c>
    </row>
    <row r="1920" spans="1:28" s="227" customFormat="1" ht="20.399999999999999">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2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23"/>
        <v>0</v>
      </c>
      <c r="AB1920" s="228" t="str">
        <f t="shared" si="224"/>
        <v/>
      </c>
    </row>
    <row r="1921" spans="1:28" s="227" customFormat="1" ht="20.399999999999999">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2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23"/>
        <v>0</v>
      </c>
      <c r="AB1921" s="228" t="str">
        <f t="shared" si="224"/>
        <v/>
      </c>
    </row>
    <row r="1922" spans="1:28" s="227" customFormat="1" ht="20.399999999999999">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2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23"/>
        <v>0</v>
      </c>
      <c r="AB1922" s="228" t="str">
        <f t="shared" si="224"/>
        <v/>
      </c>
    </row>
    <row r="1923" spans="1:28" s="227" customFormat="1" ht="20.399999999999999">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2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23"/>
        <v>0</v>
      </c>
      <c r="AB1923" s="228" t="str">
        <f t="shared" si="224"/>
        <v/>
      </c>
    </row>
    <row r="1924" spans="1:28" s="227" customFormat="1" ht="20.399999999999999">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2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23"/>
        <v>0</v>
      </c>
      <c r="AB1924" s="228" t="str">
        <f t="shared" si="224"/>
        <v/>
      </c>
    </row>
    <row r="1925" spans="1:28" s="227" customFormat="1" ht="20.399999999999999">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2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23"/>
        <v>0</v>
      </c>
      <c r="AB1925" s="228" t="str">
        <f t="shared" si="224"/>
        <v/>
      </c>
    </row>
    <row r="1926" spans="1:28" s="227" customFormat="1" ht="20.399999999999999">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2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23"/>
        <v>0</v>
      </c>
      <c r="AB1926" s="228" t="str">
        <f t="shared" si="224"/>
        <v/>
      </c>
    </row>
    <row r="1927" spans="1:28" s="227" customFormat="1" ht="20.399999999999999">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2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23"/>
        <v>0</v>
      </c>
      <c r="AB1927" s="228" t="str">
        <f t="shared" si="224"/>
        <v/>
      </c>
    </row>
    <row r="1928" spans="1:28" s="227" customFormat="1" ht="20.399999999999999">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2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23"/>
        <v>0</v>
      </c>
      <c r="AB1928" s="228" t="str">
        <f t="shared" si="224"/>
        <v/>
      </c>
    </row>
    <row r="1929" spans="1:28" s="227" customFormat="1" ht="20.399999999999999">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2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23"/>
        <v>0</v>
      </c>
      <c r="AB1929" s="228" t="str">
        <f t="shared" si="224"/>
        <v/>
      </c>
    </row>
    <row r="1930" spans="1:28" s="227" customFormat="1" ht="20.399999999999999">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2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23"/>
        <v>0</v>
      </c>
      <c r="AB1930" s="228" t="str">
        <f t="shared" si="224"/>
        <v/>
      </c>
    </row>
    <row r="1931" spans="1:28" s="227" customFormat="1" ht="20.399999999999999">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2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23"/>
        <v>0</v>
      </c>
      <c r="AB1931" s="228" t="str">
        <f t="shared" si="224"/>
        <v/>
      </c>
    </row>
    <row r="1932" spans="1:28" s="227" customFormat="1" ht="20.399999999999999">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2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23"/>
        <v>0</v>
      </c>
      <c r="AB1932" s="228" t="str">
        <f t="shared" si="224"/>
        <v/>
      </c>
    </row>
    <row r="1933" spans="1:28" s="227" customFormat="1" ht="20.399999999999999">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2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23"/>
        <v>0</v>
      </c>
      <c r="AB1933" s="228" t="str">
        <f t="shared" si="224"/>
        <v/>
      </c>
    </row>
    <row r="1934" spans="1:28" s="227" customFormat="1" ht="20.399999999999999">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2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23"/>
        <v>0</v>
      </c>
      <c r="AB1934" s="228" t="str">
        <f t="shared" si="224"/>
        <v/>
      </c>
    </row>
    <row r="1935" spans="1:28" s="227" customFormat="1" ht="20.399999999999999">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2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23"/>
        <v>0</v>
      </c>
      <c r="AB1935" s="228" t="str">
        <f t="shared" si="224"/>
        <v/>
      </c>
    </row>
    <row r="1936" spans="1:28" s="227" customFormat="1" ht="20.399999999999999">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2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23"/>
        <v>0</v>
      </c>
      <c r="AB1936" s="228" t="str">
        <f t="shared" si="224"/>
        <v/>
      </c>
    </row>
    <row r="1937" spans="1:28" s="227" customFormat="1" ht="20.399999999999999">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2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23"/>
        <v>0</v>
      </c>
      <c r="AB1937" s="228" t="str">
        <f t="shared" si="224"/>
        <v/>
      </c>
    </row>
    <row r="1938" spans="1:28" s="227" customFormat="1" ht="20.399999999999999">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2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23"/>
        <v>0</v>
      </c>
      <c r="AB1938" s="228" t="str">
        <f t="shared" si="224"/>
        <v/>
      </c>
    </row>
    <row r="1939" spans="1:28" s="227" customFormat="1" ht="20.399999999999999">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2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23"/>
        <v>0</v>
      </c>
      <c r="AB1939" s="228" t="str">
        <f t="shared" si="224"/>
        <v/>
      </c>
    </row>
    <row r="1940" spans="1:28" s="227" customFormat="1" ht="20.399999999999999">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2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23"/>
        <v>0</v>
      </c>
      <c r="AB1940" s="228" t="str">
        <f t="shared" si="224"/>
        <v/>
      </c>
    </row>
    <row r="1941" spans="1:28" s="227" customFormat="1" ht="20.399999999999999">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2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23"/>
        <v>0</v>
      </c>
      <c r="AB1941" s="228" t="str">
        <f t="shared" si="224"/>
        <v/>
      </c>
    </row>
    <row r="1942" spans="1:28" s="227" customFormat="1" ht="20.399999999999999">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2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23"/>
        <v>0</v>
      </c>
      <c r="AB1942" s="228" t="str">
        <f t="shared" si="224"/>
        <v/>
      </c>
    </row>
    <row r="1943" spans="1:28" s="227" customFormat="1" ht="20.399999999999999">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2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23"/>
        <v>0</v>
      </c>
      <c r="AB1943" s="228" t="str">
        <f t="shared" si="224"/>
        <v/>
      </c>
    </row>
    <row r="1944" spans="1:28" s="227" customFormat="1" ht="20.399999999999999">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2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23"/>
        <v>0</v>
      </c>
      <c r="AB1944" s="228" t="str">
        <f t="shared" si="224"/>
        <v/>
      </c>
    </row>
    <row r="1945" spans="1:28" s="227" customFormat="1" ht="20.399999999999999">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2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23"/>
        <v>0</v>
      </c>
      <c r="AB1945" s="228" t="str">
        <f t="shared" si="224"/>
        <v/>
      </c>
    </row>
    <row r="1946" spans="1:28" s="227" customFormat="1" ht="20.399999999999999">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2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23"/>
        <v>0</v>
      </c>
      <c r="AB1946" s="228" t="str">
        <f t="shared" si="224"/>
        <v/>
      </c>
    </row>
    <row r="1947" spans="1:28" s="227" customFormat="1" ht="20.399999999999999">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2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23"/>
        <v>0</v>
      </c>
      <c r="AB1947" s="228" t="str">
        <f t="shared" si="224"/>
        <v/>
      </c>
    </row>
    <row r="1948" spans="1:28" s="227" customFormat="1" ht="20.399999999999999">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2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26">IF(AND(C1948="Smelter not listed",OR(LEN(D1948)=0,LEN(E1948)=0)),1,0)</f>
        <v>0</v>
      </c>
      <c r="AB1948" s="228" t="str">
        <f t="shared" ref="AB1948:AB1978" si="227">B1948&amp;C1948</f>
        <v/>
      </c>
    </row>
    <row r="1949" spans="1:28" s="227" customFormat="1" ht="20.399999999999999">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2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26"/>
        <v>0</v>
      </c>
      <c r="AB1949" s="228" t="str">
        <f t="shared" si="227"/>
        <v/>
      </c>
    </row>
    <row r="1950" spans="1:28" s="227" customFormat="1" ht="20.399999999999999">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2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26"/>
        <v>0</v>
      </c>
      <c r="AB1950" s="228" t="str">
        <f t="shared" si="227"/>
        <v/>
      </c>
    </row>
    <row r="1951" spans="1:28" s="227" customFormat="1" ht="20.399999999999999">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2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26"/>
        <v>0</v>
      </c>
      <c r="AB1951" s="228" t="str">
        <f t="shared" si="227"/>
        <v/>
      </c>
    </row>
    <row r="1952" spans="1:28" s="227" customFormat="1" ht="20.399999999999999">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2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26"/>
        <v>0</v>
      </c>
      <c r="AB1952" s="228" t="str">
        <f t="shared" si="227"/>
        <v/>
      </c>
    </row>
    <row r="1953" spans="1:28" s="227" customFormat="1" ht="20.399999999999999">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2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26"/>
        <v>0</v>
      </c>
      <c r="AB1953" s="228" t="str">
        <f t="shared" si="227"/>
        <v/>
      </c>
    </row>
    <row r="1954" spans="1:28" s="227" customFormat="1" ht="20.399999999999999">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2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26"/>
        <v>0</v>
      </c>
      <c r="AB1954" s="228" t="str">
        <f t="shared" si="227"/>
        <v/>
      </c>
    </row>
    <row r="1955" spans="1:28" s="227" customFormat="1" ht="20.399999999999999">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2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26"/>
        <v>0</v>
      </c>
      <c r="AB1955" s="228" t="str">
        <f t="shared" si="227"/>
        <v/>
      </c>
    </row>
    <row r="1956" spans="1:28" s="227" customFormat="1" ht="20.399999999999999">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2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26"/>
        <v>0</v>
      </c>
      <c r="AB1956" s="228" t="str">
        <f t="shared" si="227"/>
        <v/>
      </c>
    </row>
    <row r="1957" spans="1:28" s="227" customFormat="1" ht="20.399999999999999">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2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26"/>
        <v>0</v>
      </c>
      <c r="AB1957" s="228" t="str">
        <f t="shared" si="227"/>
        <v/>
      </c>
    </row>
    <row r="1958" spans="1:28" s="227" customFormat="1" ht="20.399999999999999">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2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26"/>
        <v>0</v>
      </c>
      <c r="AB1958" s="228" t="str">
        <f t="shared" si="227"/>
        <v/>
      </c>
    </row>
    <row r="1959" spans="1:28" s="227" customFormat="1" ht="20.399999999999999">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2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26"/>
        <v>0</v>
      </c>
      <c r="AB1959" s="228" t="str">
        <f t="shared" si="227"/>
        <v/>
      </c>
    </row>
    <row r="1960" spans="1:28" s="227" customFormat="1" ht="20.399999999999999">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2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26"/>
        <v>0</v>
      </c>
      <c r="AB1960" s="228" t="str">
        <f t="shared" si="227"/>
        <v/>
      </c>
    </row>
    <row r="1961" spans="1:28" s="227" customFormat="1" ht="20.399999999999999">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2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26"/>
        <v>0</v>
      </c>
      <c r="AB1961" s="228" t="str">
        <f t="shared" si="227"/>
        <v/>
      </c>
    </row>
    <row r="1962" spans="1:28" s="227" customFormat="1" ht="20.399999999999999">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2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26"/>
        <v>0</v>
      </c>
      <c r="AB1962" s="228" t="str">
        <f t="shared" si="227"/>
        <v/>
      </c>
    </row>
    <row r="1963" spans="1:28" s="227" customFormat="1" ht="20.399999999999999">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2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26"/>
        <v>0</v>
      </c>
      <c r="AB1963" s="228" t="str">
        <f t="shared" si="227"/>
        <v/>
      </c>
    </row>
    <row r="1964" spans="1:28" s="227" customFormat="1" ht="20.399999999999999">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2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26"/>
        <v>0</v>
      </c>
      <c r="AB1964" s="228" t="str">
        <f t="shared" si="227"/>
        <v/>
      </c>
    </row>
    <row r="1965" spans="1:28" s="227" customFormat="1" ht="20.399999999999999">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2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26"/>
        <v>0</v>
      </c>
      <c r="AB1965" s="228" t="str">
        <f t="shared" si="227"/>
        <v/>
      </c>
    </row>
    <row r="1966" spans="1:28" s="227" customFormat="1" ht="20.399999999999999">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2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26"/>
        <v>0</v>
      </c>
      <c r="AB1966" s="228" t="str">
        <f t="shared" si="227"/>
        <v/>
      </c>
    </row>
    <row r="1967" spans="1:28" s="227" customFormat="1" ht="20.399999999999999">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2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26"/>
        <v>0</v>
      </c>
      <c r="AB1967" s="228" t="str">
        <f t="shared" si="227"/>
        <v/>
      </c>
    </row>
    <row r="1968" spans="1:28" s="227" customFormat="1" ht="20.399999999999999">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2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26"/>
        <v>0</v>
      </c>
      <c r="AB1968" s="228" t="str">
        <f t="shared" si="227"/>
        <v/>
      </c>
    </row>
    <row r="1969" spans="1:28" s="227" customFormat="1" ht="20.399999999999999">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2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26"/>
        <v>0</v>
      </c>
      <c r="AB1969" s="228" t="str">
        <f t="shared" si="227"/>
        <v/>
      </c>
    </row>
    <row r="1970" spans="1:28" s="227" customFormat="1" ht="20.399999999999999">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2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26"/>
        <v>0</v>
      </c>
      <c r="AB1970" s="228" t="str">
        <f t="shared" si="227"/>
        <v/>
      </c>
    </row>
    <row r="1971" spans="1:28" s="227" customFormat="1" ht="20.399999999999999">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2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26"/>
        <v>0</v>
      </c>
      <c r="AB1971" s="228" t="str">
        <f t="shared" si="227"/>
        <v/>
      </c>
    </row>
    <row r="1972" spans="1:28" s="227" customFormat="1" ht="20.399999999999999">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2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26"/>
        <v>0</v>
      </c>
      <c r="AB1972" s="228" t="str">
        <f t="shared" si="227"/>
        <v/>
      </c>
    </row>
    <row r="1973" spans="1:28" s="227" customFormat="1" ht="20.399999999999999">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2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26"/>
        <v>0</v>
      </c>
      <c r="AB1973" s="228" t="str">
        <f t="shared" si="227"/>
        <v/>
      </c>
    </row>
    <row r="1974" spans="1:28" s="227" customFormat="1" ht="20.399999999999999">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2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26"/>
        <v>0</v>
      </c>
      <c r="AB1974" s="228" t="str">
        <f t="shared" si="227"/>
        <v/>
      </c>
    </row>
    <row r="1975" spans="1:28" s="227" customFormat="1" ht="20.399999999999999">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2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26"/>
        <v>0</v>
      </c>
      <c r="AB1975" s="228" t="str">
        <f t="shared" si="227"/>
        <v/>
      </c>
    </row>
    <row r="1976" spans="1:28" s="227" customFormat="1" ht="20.399999999999999">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2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26"/>
        <v>0</v>
      </c>
      <c r="AB1976" s="228" t="str">
        <f t="shared" si="227"/>
        <v/>
      </c>
    </row>
    <row r="1977" spans="1:28" s="227" customFormat="1" ht="20.399999999999999">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2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26"/>
        <v>0</v>
      </c>
      <c r="AB1977" s="228" t="str">
        <f t="shared" si="227"/>
        <v/>
      </c>
    </row>
    <row r="1978" spans="1:28" s="227" customFormat="1" ht="20.399999999999999">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2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26"/>
        <v>0</v>
      </c>
      <c r="AB1978" s="228" t="str">
        <f t="shared" si="227"/>
        <v/>
      </c>
    </row>
    <row r="1979" spans="1:28" s="227" customFormat="1" ht="20.399999999999999">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2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29">IF(AND(C1979="Smelter not listed",OR(LEN(D1979)=0,LEN(E1979)=0)),1,0)</f>
        <v>0</v>
      </c>
      <c r="AB1979" s="228" t="str">
        <f t="shared" ref="AB1979" si="230">B1979&amp;C1979</f>
        <v/>
      </c>
    </row>
    <row r="1980" spans="1:28" s="227" customFormat="1" ht="20.399999999999999">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3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32">IF(AND(C1980="Smelter not listed",OR(LEN(D1980)=0,LEN(E1980)=0)),1,0)</f>
        <v>0</v>
      </c>
      <c r="AB1980" s="228" t="str">
        <f t="shared" ref="AB1980:AB2011" si="233">B1980&amp;C1980</f>
        <v/>
      </c>
    </row>
    <row r="1981" spans="1:28" s="227" customFormat="1" ht="20.399999999999999">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3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32"/>
        <v>0</v>
      </c>
      <c r="AB1981" s="228" t="str">
        <f t="shared" si="233"/>
        <v/>
      </c>
    </row>
    <row r="1982" spans="1:28" s="227" customFormat="1" ht="20.399999999999999">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3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32"/>
        <v>0</v>
      </c>
      <c r="AB1982" s="228" t="str">
        <f t="shared" si="233"/>
        <v/>
      </c>
    </row>
    <row r="1983" spans="1:28" s="227" customFormat="1" ht="20.399999999999999">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3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32"/>
        <v>0</v>
      </c>
      <c r="AB1983" s="228" t="str">
        <f t="shared" si="233"/>
        <v/>
      </c>
    </row>
    <row r="1984" spans="1:28" s="227" customFormat="1" ht="20.399999999999999">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3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32"/>
        <v>0</v>
      </c>
      <c r="AB1984" s="228" t="str">
        <f t="shared" si="233"/>
        <v/>
      </c>
    </row>
    <row r="1985" spans="1:28" s="227" customFormat="1" ht="20.399999999999999">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3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32"/>
        <v>0</v>
      </c>
      <c r="AB1985" s="228" t="str">
        <f t="shared" si="233"/>
        <v/>
      </c>
    </row>
    <row r="1986" spans="1:28" s="227" customFormat="1" ht="20.399999999999999">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3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32"/>
        <v>0</v>
      </c>
      <c r="AB1986" s="228" t="str">
        <f t="shared" si="233"/>
        <v/>
      </c>
    </row>
    <row r="1987" spans="1:28" s="227" customFormat="1" ht="20.399999999999999">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3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32"/>
        <v>0</v>
      </c>
      <c r="AB1987" s="228" t="str">
        <f t="shared" si="233"/>
        <v/>
      </c>
    </row>
    <row r="1988" spans="1:28" s="227" customFormat="1" ht="20.399999999999999">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3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32"/>
        <v>0</v>
      </c>
      <c r="AB1988" s="228" t="str">
        <f t="shared" si="233"/>
        <v/>
      </c>
    </row>
    <row r="1989" spans="1:28" s="227" customFormat="1" ht="20.399999999999999">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3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32"/>
        <v>0</v>
      </c>
      <c r="AB1989" s="228" t="str">
        <f t="shared" si="233"/>
        <v/>
      </c>
    </row>
    <row r="1990" spans="1:28" s="227" customFormat="1" ht="20.399999999999999">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3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32"/>
        <v>0</v>
      </c>
      <c r="AB1990" s="228" t="str">
        <f t="shared" si="233"/>
        <v/>
      </c>
    </row>
    <row r="1991" spans="1:28" s="227" customFormat="1" ht="20.399999999999999">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3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32"/>
        <v>0</v>
      </c>
      <c r="AB1991" s="228" t="str">
        <f t="shared" si="233"/>
        <v/>
      </c>
    </row>
    <row r="1992" spans="1:28" s="227" customFormat="1" ht="20.399999999999999">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3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32"/>
        <v>0</v>
      </c>
      <c r="AB1992" s="228" t="str">
        <f t="shared" si="233"/>
        <v/>
      </c>
    </row>
    <row r="1993" spans="1:28" s="227" customFormat="1" ht="20.399999999999999">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3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32"/>
        <v>0</v>
      </c>
      <c r="AB1993" s="228" t="str">
        <f t="shared" si="233"/>
        <v/>
      </c>
    </row>
    <row r="1994" spans="1:28" s="227" customFormat="1" ht="20.399999999999999">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3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32"/>
        <v>0</v>
      </c>
      <c r="AB1994" s="228" t="str">
        <f t="shared" si="233"/>
        <v/>
      </c>
    </row>
    <row r="1995" spans="1:28" s="227" customFormat="1" ht="20.399999999999999">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3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32"/>
        <v>0</v>
      </c>
      <c r="AB1995" s="228" t="str">
        <f t="shared" si="233"/>
        <v/>
      </c>
    </row>
    <row r="1996" spans="1:28" s="227" customFormat="1" ht="20.399999999999999">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3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32"/>
        <v>0</v>
      </c>
      <c r="AB1996" s="228" t="str">
        <f t="shared" si="233"/>
        <v/>
      </c>
    </row>
    <row r="1997" spans="1:28" s="227" customFormat="1" ht="20.399999999999999">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3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32"/>
        <v>0</v>
      </c>
      <c r="AB1997" s="228" t="str">
        <f t="shared" si="233"/>
        <v/>
      </c>
    </row>
    <row r="1998" spans="1:28" s="227" customFormat="1" ht="20.399999999999999">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3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32"/>
        <v>0</v>
      </c>
      <c r="AB1998" s="228" t="str">
        <f t="shared" si="233"/>
        <v/>
      </c>
    </row>
    <row r="1999" spans="1:28" s="227" customFormat="1" ht="20.399999999999999">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3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32"/>
        <v>0</v>
      </c>
      <c r="AB1999" s="228" t="str">
        <f t="shared" si="233"/>
        <v/>
      </c>
    </row>
    <row r="2000" spans="1:28" s="227" customFormat="1" ht="20.399999999999999">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3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32"/>
        <v>0</v>
      </c>
      <c r="AB2000" s="228" t="str">
        <f t="shared" si="233"/>
        <v/>
      </c>
    </row>
    <row r="2001" spans="1:28" s="227" customFormat="1" ht="20.399999999999999">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3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32"/>
        <v>0</v>
      </c>
      <c r="AB2001" s="228" t="str">
        <f t="shared" si="233"/>
        <v/>
      </c>
    </row>
    <row r="2002" spans="1:28" s="227" customFormat="1" ht="20.399999999999999">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3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32"/>
        <v>0</v>
      </c>
      <c r="AB2002" s="228" t="str">
        <f t="shared" si="233"/>
        <v/>
      </c>
    </row>
    <row r="2003" spans="1:28" s="227" customFormat="1" ht="20.399999999999999">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3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32"/>
        <v>0</v>
      </c>
      <c r="AB2003" s="228" t="str">
        <f t="shared" si="233"/>
        <v/>
      </c>
    </row>
    <row r="2004" spans="1:28" s="227" customFormat="1" ht="20.399999999999999">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3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32"/>
        <v>0</v>
      </c>
      <c r="AB2004" s="228" t="str">
        <f t="shared" si="233"/>
        <v/>
      </c>
    </row>
    <row r="2005" spans="1:28" s="227" customFormat="1" ht="20.399999999999999">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3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32"/>
        <v>0</v>
      </c>
      <c r="AB2005" s="228" t="str">
        <f t="shared" si="233"/>
        <v/>
      </c>
    </row>
    <row r="2006" spans="1:28" s="227" customFormat="1" ht="20.399999999999999">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3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32"/>
        <v>0</v>
      </c>
      <c r="AB2006" s="228" t="str">
        <f t="shared" si="233"/>
        <v/>
      </c>
    </row>
    <row r="2007" spans="1:28" s="227" customFormat="1" ht="20.399999999999999">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3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32"/>
        <v>0</v>
      </c>
      <c r="AB2007" s="228" t="str">
        <f t="shared" si="233"/>
        <v/>
      </c>
    </row>
    <row r="2008" spans="1:28" s="227" customFormat="1" ht="20.399999999999999">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3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32"/>
        <v>0</v>
      </c>
      <c r="AB2008" s="228" t="str">
        <f t="shared" si="233"/>
        <v/>
      </c>
    </row>
    <row r="2009" spans="1:28" s="227" customFormat="1" ht="20.399999999999999">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3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32"/>
        <v>0</v>
      </c>
      <c r="AB2009" s="228" t="str">
        <f t="shared" si="233"/>
        <v/>
      </c>
    </row>
    <row r="2010" spans="1:28" s="227" customFormat="1" ht="20.399999999999999">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3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32"/>
        <v>0</v>
      </c>
      <c r="AB2010" s="228" t="str">
        <f t="shared" si="233"/>
        <v/>
      </c>
    </row>
    <row r="2011" spans="1:28" s="227" customFormat="1" ht="20.399999999999999">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3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32"/>
        <v>0</v>
      </c>
      <c r="AB2011" s="228" t="str">
        <f t="shared" si="233"/>
        <v/>
      </c>
    </row>
    <row r="2012" spans="1:28" s="227" customFormat="1" ht="20.399999999999999">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3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35">IF(AND(C2012="Smelter not listed",OR(LEN(D2012)=0,LEN(E2012)=0)),1,0)</f>
        <v>0</v>
      </c>
      <c r="AB2012" s="228" t="str">
        <f t="shared" ref="AB2012:AB2042" si="236">B2012&amp;C2012</f>
        <v/>
      </c>
    </row>
    <row r="2013" spans="1:28" s="227" customFormat="1" ht="20.399999999999999">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3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35"/>
        <v>0</v>
      </c>
      <c r="AB2013" s="228" t="str">
        <f t="shared" si="236"/>
        <v/>
      </c>
    </row>
    <row r="2014" spans="1:28" s="227" customFormat="1" ht="20.399999999999999">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3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35"/>
        <v>0</v>
      </c>
      <c r="AB2014" s="228" t="str">
        <f t="shared" si="236"/>
        <v/>
      </c>
    </row>
    <row r="2015" spans="1:28" s="227" customFormat="1" ht="20.399999999999999">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3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35"/>
        <v>0</v>
      </c>
      <c r="AB2015" s="228" t="str">
        <f t="shared" si="236"/>
        <v/>
      </c>
    </row>
    <row r="2016" spans="1:28" s="227" customFormat="1" ht="20.399999999999999">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3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35"/>
        <v>0</v>
      </c>
      <c r="AB2016" s="228" t="str">
        <f t="shared" si="236"/>
        <v/>
      </c>
    </row>
    <row r="2017" spans="1:28" s="227" customFormat="1" ht="20.399999999999999">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3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35"/>
        <v>0</v>
      </c>
      <c r="AB2017" s="228" t="str">
        <f t="shared" si="236"/>
        <v/>
      </c>
    </row>
    <row r="2018" spans="1:28" s="227" customFormat="1" ht="20.399999999999999">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3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35"/>
        <v>0</v>
      </c>
      <c r="AB2018" s="228" t="str">
        <f t="shared" si="236"/>
        <v/>
      </c>
    </row>
    <row r="2019" spans="1:28" s="227" customFormat="1" ht="20.399999999999999">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3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35"/>
        <v>0</v>
      </c>
      <c r="AB2019" s="228" t="str">
        <f t="shared" si="236"/>
        <v/>
      </c>
    </row>
    <row r="2020" spans="1:28" s="227" customFormat="1" ht="20.399999999999999">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3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35"/>
        <v>0</v>
      </c>
      <c r="AB2020" s="228" t="str">
        <f t="shared" si="236"/>
        <v/>
      </c>
    </row>
    <row r="2021" spans="1:28" s="227" customFormat="1" ht="20.399999999999999">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3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35"/>
        <v>0</v>
      </c>
      <c r="AB2021" s="228" t="str">
        <f t="shared" si="236"/>
        <v/>
      </c>
    </row>
    <row r="2022" spans="1:28" s="227" customFormat="1" ht="20.399999999999999">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3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35"/>
        <v>0</v>
      </c>
      <c r="AB2022" s="228" t="str">
        <f t="shared" si="236"/>
        <v/>
      </c>
    </row>
    <row r="2023" spans="1:28" s="227" customFormat="1" ht="20.399999999999999">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3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35"/>
        <v>0</v>
      </c>
      <c r="AB2023" s="228" t="str">
        <f t="shared" si="236"/>
        <v/>
      </c>
    </row>
    <row r="2024" spans="1:28" s="227" customFormat="1" ht="20.399999999999999">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3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35"/>
        <v>0</v>
      </c>
      <c r="AB2024" s="228" t="str">
        <f t="shared" si="236"/>
        <v/>
      </c>
    </row>
    <row r="2025" spans="1:28" s="227" customFormat="1" ht="20.399999999999999">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3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35"/>
        <v>0</v>
      </c>
      <c r="AB2025" s="228" t="str">
        <f t="shared" si="236"/>
        <v/>
      </c>
    </row>
    <row r="2026" spans="1:28" s="227" customFormat="1" ht="20.399999999999999">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3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35"/>
        <v>0</v>
      </c>
      <c r="AB2026" s="228" t="str">
        <f t="shared" si="236"/>
        <v/>
      </c>
    </row>
    <row r="2027" spans="1:28" s="227" customFormat="1" ht="20.399999999999999">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3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35"/>
        <v>0</v>
      </c>
      <c r="AB2027" s="228" t="str">
        <f t="shared" si="236"/>
        <v/>
      </c>
    </row>
    <row r="2028" spans="1:28" s="227" customFormat="1" ht="20.399999999999999">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3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35"/>
        <v>0</v>
      </c>
      <c r="AB2028" s="228" t="str">
        <f t="shared" si="236"/>
        <v/>
      </c>
    </row>
    <row r="2029" spans="1:28" s="227" customFormat="1" ht="20.399999999999999">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3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35"/>
        <v>0</v>
      </c>
      <c r="AB2029" s="228" t="str">
        <f t="shared" si="236"/>
        <v/>
      </c>
    </row>
    <row r="2030" spans="1:28" s="227" customFormat="1" ht="20.399999999999999">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3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35"/>
        <v>0</v>
      </c>
      <c r="AB2030" s="228" t="str">
        <f t="shared" si="236"/>
        <v/>
      </c>
    </row>
    <row r="2031" spans="1:28" s="227" customFormat="1" ht="20.399999999999999">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3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35"/>
        <v>0</v>
      </c>
      <c r="AB2031" s="228" t="str">
        <f t="shared" si="236"/>
        <v/>
      </c>
    </row>
    <row r="2032" spans="1:28" s="227" customFormat="1" ht="20.399999999999999">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3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35"/>
        <v>0</v>
      </c>
      <c r="AB2032" s="228" t="str">
        <f t="shared" si="236"/>
        <v/>
      </c>
    </row>
    <row r="2033" spans="1:28" s="227" customFormat="1" ht="20.399999999999999">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3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35"/>
        <v>0</v>
      </c>
      <c r="AB2033" s="228" t="str">
        <f t="shared" si="236"/>
        <v/>
      </c>
    </row>
    <row r="2034" spans="1:28" s="227" customFormat="1" ht="20.399999999999999">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3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35"/>
        <v>0</v>
      </c>
      <c r="AB2034" s="228" t="str">
        <f t="shared" si="236"/>
        <v/>
      </c>
    </row>
    <row r="2035" spans="1:28" s="227" customFormat="1" ht="20.399999999999999">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3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35"/>
        <v>0</v>
      </c>
      <c r="AB2035" s="228" t="str">
        <f t="shared" si="236"/>
        <v/>
      </c>
    </row>
    <row r="2036" spans="1:28" s="227" customFormat="1" ht="20.399999999999999">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3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35"/>
        <v>0</v>
      </c>
      <c r="AB2036" s="228" t="str">
        <f t="shared" si="236"/>
        <v/>
      </c>
    </row>
    <row r="2037" spans="1:28" s="227" customFormat="1" ht="20.399999999999999">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3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35"/>
        <v>0</v>
      </c>
      <c r="AB2037" s="228" t="str">
        <f t="shared" si="236"/>
        <v/>
      </c>
    </row>
    <row r="2038" spans="1:28" s="227" customFormat="1" ht="20.399999999999999">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3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35"/>
        <v>0</v>
      </c>
      <c r="AB2038" s="228" t="str">
        <f t="shared" si="236"/>
        <v/>
      </c>
    </row>
    <row r="2039" spans="1:28" s="227" customFormat="1" ht="20.399999999999999">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3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35"/>
        <v>0</v>
      </c>
      <c r="AB2039" s="228" t="str">
        <f t="shared" si="236"/>
        <v/>
      </c>
    </row>
    <row r="2040" spans="1:28" s="227" customFormat="1" ht="20.399999999999999">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3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35"/>
        <v>0</v>
      </c>
      <c r="AB2040" s="228" t="str">
        <f t="shared" si="236"/>
        <v/>
      </c>
    </row>
    <row r="2041" spans="1:28" s="227" customFormat="1" ht="20.399999999999999">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3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35"/>
        <v>0</v>
      </c>
      <c r="AB2041" s="228" t="str">
        <f t="shared" si="236"/>
        <v/>
      </c>
    </row>
    <row r="2042" spans="1:28" s="227" customFormat="1" ht="20.399999999999999">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3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35"/>
        <v>0</v>
      </c>
      <c r="AB2042" s="228" t="str">
        <f t="shared" si="236"/>
        <v/>
      </c>
    </row>
    <row r="2043" spans="1:28" s="227" customFormat="1" ht="20.399999999999999">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3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38">IF(AND(C2043="Smelter not listed",OR(LEN(D2043)=0,LEN(E2043)=0)),1,0)</f>
        <v>0</v>
      </c>
      <c r="AB2043" s="228" t="str">
        <f t="shared" ref="AB2043" si="239">B2043&amp;C2043</f>
        <v/>
      </c>
    </row>
    <row r="2044" spans="1:28" s="227" customFormat="1" ht="20.399999999999999">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4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41">IF(AND(C2044="Smelter not listed",OR(LEN(D2044)=0,LEN(E2044)=0)),1,0)</f>
        <v>0</v>
      </c>
      <c r="AB2044" s="228" t="str">
        <f t="shared" ref="AB2044:AB2075" si="242">B2044&amp;C2044</f>
        <v/>
      </c>
    </row>
    <row r="2045" spans="1:28" s="227" customFormat="1" ht="20.399999999999999">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4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41"/>
        <v>0</v>
      </c>
      <c r="AB2045" s="228" t="str">
        <f t="shared" si="242"/>
        <v/>
      </c>
    </row>
    <row r="2046" spans="1:28" s="227" customFormat="1" ht="20.399999999999999">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4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41"/>
        <v>0</v>
      </c>
      <c r="AB2046" s="228" t="str">
        <f t="shared" si="242"/>
        <v/>
      </c>
    </row>
    <row r="2047" spans="1:28" s="227" customFormat="1" ht="20.399999999999999">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4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41"/>
        <v>0</v>
      </c>
      <c r="AB2047" s="228" t="str">
        <f t="shared" si="242"/>
        <v/>
      </c>
    </row>
    <row r="2048" spans="1:28" s="227" customFormat="1" ht="20.399999999999999">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4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41"/>
        <v>0</v>
      </c>
      <c r="AB2048" s="228" t="str">
        <f t="shared" si="242"/>
        <v/>
      </c>
    </row>
    <row r="2049" spans="1:28" s="227" customFormat="1" ht="20.399999999999999">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4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41"/>
        <v>0</v>
      </c>
      <c r="AB2049" s="228" t="str">
        <f t="shared" si="242"/>
        <v/>
      </c>
    </row>
    <row r="2050" spans="1:28" s="227" customFormat="1" ht="20.399999999999999">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4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41"/>
        <v>0</v>
      </c>
      <c r="AB2050" s="228" t="str">
        <f t="shared" si="242"/>
        <v/>
      </c>
    </row>
    <row r="2051" spans="1:28" s="227" customFormat="1" ht="20.399999999999999">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4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41"/>
        <v>0</v>
      </c>
      <c r="AB2051" s="228" t="str">
        <f t="shared" si="242"/>
        <v/>
      </c>
    </row>
    <row r="2052" spans="1:28" s="227" customFormat="1" ht="20.399999999999999">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4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41"/>
        <v>0</v>
      </c>
      <c r="AB2052" s="228" t="str">
        <f t="shared" si="242"/>
        <v/>
      </c>
    </row>
    <row r="2053" spans="1:28" s="227" customFormat="1" ht="20.399999999999999">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4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41"/>
        <v>0</v>
      </c>
      <c r="AB2053" s="228" t="str">
        <f t="shared" si="242"/>
        <v/>
      </c>
    </row>
    <row r="2054" spans="1:28" s="227" customFormat="1" ht="20.399999999999999">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4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41"/>
        <v>0</v>
      </c>
      <c r="AB2054" s="228" t="str">
        <f t="shared" si="242"/>
        <v/>
      </c>
    </row>
    <row r="2055" spans="1:28" s="227" customFormat="1" ht="20.399999999999999">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4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41"/>
        <v>0</v>
      </c>
      <c r="AB2055" s="228" t="str">
        <f t="shared" si="242"/>
        <v/>
      </c>
    </row>
    <row r="2056" spans="1:28" s="227" customFormat="1" ht="20.399999999999999">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4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41"/>
        <v>0</v>
      </c>
      <c r="AB2056" s="228" t="str">
        <f t="shared" si="242"/>
        <v/>
      </c>
    </row>
    <row r="2057" spans="1:28" s="227" customFormat="1" ht="20.399999999999999">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4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41"/>
        <v>0</v>
      </c>
      <c r="AB2057" s="228" t="str">
        <f t="shared" si="242"/>
        <v/>
      </c>
    </row>
    <row r="2058" spans="1:28" s="227" customFormat="1" ht="20.399999999999999">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4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41"/>
        <v>0</v>
      </c>
      <c r="AB2058" s="228" t="str">
        <f t="shared" si="242"/>
        <v/>
      </c>
    </row>
    <row r="2059" spans="1:28" s="227" customFormat="1" ht="20.399999999999999">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4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41"/>
        <v>0</v>
      </c>
      <c r="AB2059" s="228" t="str">
        <f t="shared" si="242"/>
        <v/>
      </c>
    </row>
    <row r="2060" spans="1:28" s="227" customFormat="1" ht="20.399999999999999">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4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41"/>
        <v>0</v>
      </c>
      <c r="AB2060" s="228" t="str">
        <f t="shared" si="242"/>
        <v/>
      </c>
    </row>
    <row r="2061" spans="1:28" s="227" customFormat="1" ht="20.399999999999999">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4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41"/>
        <v>0</v>
      </c>
      <c r="AB2061" s="228" t="str">
        <f t="shared" si="242"/>
        <v/>
      </c>
    </row>
    <row r="2062" spans="1:28" s="227" customFormat="1" ht="20.399999999999999">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4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41"/>
        <v>0</v>
      </c>
      <c r="AB2062" s="228" t="str">
        <f t="shared" si="242"/>
        <v/>
      </c>
    </row>
    <row r="2063" spans="1:28" s="227" customFormat="1" ht="20.399999999999999">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4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41"/>
        <v>0</v>
      </c>
      <c r="AB2063" s="228" t="str">
        <f t="shared" si="242"/>
        <v/>
      </c>
    </row>
    <row r="2064" spans="1:28" s="227" customFormat="1" ht="20.399999999999999">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4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41"/>
        <v>0</v>
      </c>
      <c r="AB2064" s="228" t="str">
        <f t="shared" si="242"/>
        <v/>
      </c>
    </row>
    <row r="2065" spans="1:28" s="227" customFormat="1" ht="20.399999999999999">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4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41"/>
        <v>0</v>
      </c>
      <c r="AB2065" s="228" t="str">
        <f t="shared" si="242"/>
        <v/>
      </c>
    </row>
    <row r="2066" spans="1:28" s="227" customFormat="1" ht="20.399999999999999">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4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41"/>
        <v>0</v>
      </c>
      <c r="AB2066" s="228" t="str">
        <f t="shared" si="242"/>
        <v/>
      </c>
    </row>
    <row r="2067" spans="1:28" s="227" customFormat="1" ht="20.399999999999999">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4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41"/>
        <v>0</v>
      </c>
      <c r="AB2067" s="228" t="str">
        <f t="shared" si="242"/>
        <v/>
      </c>
    </row>
    <row r="2068" spans="1:28" s="227" customFormat="1" ht="20.399999999999999">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4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41"/>
        <v>0</v>
      </c>
      <c r="AB2068" s="228" t="str">
        <f t="shared" si="242"/>
        <v/>
      </c>
    </row>
    <row r="2069" spans="1:28" s="227" customFormat="1" ht="20.399999999999999">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4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41"/>
        <v>0</v>
      </c>
      <c r="AB2069" s="228" t="str">
        <f t="shared" si="242"/>
        <v/>
      </c>
    </row>
    <row r="2070" spans="1:28" s="227" customFormat="1" ht="20.399999999999999">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4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41"/>
        <v>0</v>
      </c>
      <c r="AB2070" s="228" t="str">
        <f t="shared" si="242"/>
        <v/>
      </c>
    </row>
    <row r="2071" spans="1:28" s="227" customFormat="1" ht="20.399999999999999">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4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41"/>
        <v>0</v>
      </c>
      <c r="AB2071" s="228" t="str">
        <f t="shared" si="242"/>
        <v/>
      </c>
    </row>
    <row r="2072" spans="1:28" s="227" customFormat="1" ht="20.399999999999999">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4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41"/>
        <v>0</v>
      </c>
      <c r="AB2072" s="228" t="str">
        <f t="shared" si="242"/>
        <v/>
      </c>
    </row>
    <row r="2073" spans="1:28" s="227" customFormat="1" ht="20.399999999999999">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4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41"/>
        <v>0</v>
      </c>
      <c r="AB2073" s="228" t="str">
        <f t="shared" si="242"/>
        <v/>
      </c>
    </row>
    <row r="2074" spans="1:28" s="227" customFormat="1" ht="20.399999999999999">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4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41"/>
        <v>0</v>
      </c>
      <c r="AB2074" s="228" t="str">
        <f t="shared" si="242"/>
        <v/>
      </c>
    </row>
    <row r="2075" spans="1:28" s="227" customFormat="1" ht="20.399999999999999">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4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41"/>
        <v>0</v>
      </c>
      <c r="AB2075" s="228" t="str">
        <f t="shared" si="242"/>
        <v/>
      </c>
    </row>
    <row r="2076" spans="1:28" s="227" customFormat="1" ht="20.399999999999999">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4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44">IF(AND(C2076="Smelter not listed",OR(LEN(D2076)=0,LEN(E2076)=0)),1,0)</f>
        <v>0</v>
      </c>
      <c r="AB2076" s="228" t="str">
        <f t="shared" ref="AB2076:AB2106" si="245">B2076&amp;C2076</f>
        <v/>
      </c>
    </row>
    <row r="2077" spans="1:28" s="227" customFormat="1" ht="20.399999999999999">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4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44"/>
        <v>0</v>
      </c>
      <c r="AB2077" s="228" t="str">
        <f t="shared" si="245"/>
        <v/>
      </c>
    </row>
    <row r="2078" spans="1:28" s="227" customFormat="1" ht="20.399999999999999">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4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44"/>
        <v>0</v>
      </c>
      <c r="AB2078" s="228" t="str">
        <f t="shared" si="245"/>
        <v/>
      </c>
    </row>
    <row r="2079" spans="1:28" s="227" customFormat="1" ht="20.399999999999999">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4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44"/>
        <v>0</v>
      </c>
      <c r="AB2079" s="228" t="str">
        <f t="shared" si="245"/>
        <v/>
      </c>
    </row>
    <row r="2080" spans="1:28" s="227" customFormat="1" ht="20.399999999999999">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4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44"/>
        <v>0</v>
      </c>
      <c r="AB2080" s="228" t="str">
        <f t="shared" si="245"/>
        <v/>
      </c>
    </row>
    <row r="2081" spans="1:28" s="227" customFormat="1" ht="20.399999999999999">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4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44"/>
        <v>0</v>
      </c>
      <c r="AB2081" s="228" t="str">
        <f t="shared" si="245"/>
        <v/>
      </c>
    </row>
    <row r="2082" spans="1:28" s="227" customFormat="1" ht="20.399999999999999">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4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44"/>
        <v>0</v>
      </c>
      <c r="AB2082" s="228" t="str">
        <f t="shared" si="245"/>
        <v/>
      </c>
    </row>
    <row r="2083" spans="1:28" s="227" customFormat="1" ht="20.399999999999999">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4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44"/>
        <v>0</v>
      </c>
      <c r="AB2083" s="228" t="str">
        <f t="shared" si="245"/>
        <v/>
      </c>
    </row>
    <row r="2084" spans="1:28" s="227" customFormat="1" ht="20.399999999999999">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4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44"/>
        <v>0</v>
      </c>
      <c r="AB2084" s="228" t="str">
        <f t="shared" si="245"/>
        <v/>
      </c>
    </row>
    <row r="2085" spans="1:28" s="227" customFormat="1" ht="20.399999999999999">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4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44"/>
        <v>0</v>
      </c>
      <c r="AB2085" s="228" t="str">
        <f t="shared" si="245"/>
        <v/>
      </c>
    </row>
    <row r="2086" spans="1:28" s="227" customFormat="1" ht="20.399999999999999">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4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44"/>
        <v>0</v>
      </c>
      <c r="AB2086" s="228" t="str">
        <f t="shared" si="245"/>
        <v/>
      </c>
    </row>
    <row r="2087" spans="1:28" s="227" customFormat="1" ht="20.399999999999999">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4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44"/>
        <v>0</v>
      </c>
      <c r="AB2087" s="228" t="str">
        <f t="shared" si="245"/>
        <v/>
      </c>
    </row>
    <row r="2088" spans="1:28" s="227" customFormat="1" ht="20.399999999999999">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4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44"/>
        <v>0</v>
      </c>
      <c r="AB2088" s="228" t="str">
        <f t="shared" si="245"/>
        <v/>
      </c>
    </row>
    <row r="2089" spans="1:28" s="227" customFormat="1" ht="20.399999999999999">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4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44"/>
        <v>0</v>
      </c>
      <c r="AB2089" s="228" t="str">
        <f t="shared" si="245"/>
        <v/>
      </c>
    </row>
    <row r="2090" spans="1:28" s="227" customFormat="1" ht="20.399999999999999">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4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44"/>
        <v>0</v>
      </c>
      <c r="AB2090" s="228" t="str">
        <f t="shared" si="245"/>
        <v/>
      </c>
    </row>
    <row r="2091" spans="1:28" s="227" customFormat="1" ht="20.399999999999999">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4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44"/>
        <v>0</v>
      </c>
      <c r="AB2091" s="228" t="str">
        <f t="shared" si="245"/>
        <v/>
      </c>
    </row>
    <row r="2092" spans="1:28" s="227" customFormat="1" ht="20.399999999999999">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4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44"/>
        <v>0</v>
      </c>
      <c r="AB2092" s="228" t="str">
        <f t="shared" si="245"/>
        <v/>
      </c>
    </row>
    <row r="2093" spans="1:28" s="227" customFormat="1" ht="20.399999999999999">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4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44"/>
        <v>0</v>
      </c>
      <c r="AB2093" s="228" t="str">
        <f t="shared" si="245"/>
        <v/>
      </c>
    </row>
    <row r="2094" spans="1:28" s="227" customFormat="1" ht="20.399999999999999">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4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44"/>
        <v>0</v>
      </c>
      <c r="AB2094" s="228" t="str">
        <f t="shared" si="245"/>
        <v/>
      </c>
    </row>
    <row r="2095" spans="1:28" s="227" customFormat="1" ht="20.399999999999999">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4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44"/>
        <v>0</v>
      </c>
      <c r="AB2095" s="228" t="str">
        <f t="shared" si="245"/>
        <v/>
      </c>
    </row>
    <row r="2096" spans="1:28" s="227" customFormat="1" ht="20.399999999999999">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4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44"/>
        <v>0</v>
      </c>
      <c r="AB2096" s="228" t="str">
        <f t="shared" si="245"/>
        <v/>
      </c>
    </row>
    <row r="2097" spans="1:28" s="227" customFormat="1" ht="20.399999999999999">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4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44"/>
        <v>0</v>
      </c>
      <c r="AB2097" s="228" t="str">
        <f t="shared" si="245"/>
        <v/>
      </c>
    </row>
    <row r="2098" spans="1:28" s="227" customFormat="1" ht="20.399999999999999">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4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44"/>
        <v>0</v>
      </c>
      <c r="AB2098" s="228" t="str">
        <f t="shared" si="245"/>
        <v/>
      </c>
    </row>
    <row r="2099" spans="1:28" s="227" customFormat="1" ht="20.399999999999999">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4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44"/>
        <v>0</v>
      </c>
      <c r="AB2099" s="228" t="str">
        <f t="shared" si="245"/>
        <v/>
      </c>
    </row>
    <row r="2100" spans="1:28" s="227" customFormat="1" ht="20.399999999999999">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4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44"/>
        <v>0</v>
      </c>
      <c r="AB2100" s="228" t="str">
        <f t="shared" si="245"/>
        <v/>
      </c>
    </row>
    <row r="2101" spans="1:28" s="227" customFormat="1" ht="20.399999999999999">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4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44"/>
        <v>0</v>
      </c>
      <c r="AB2101" s="228" t="str">
        <f t="shared" si="245"/>
        <v/>
      </c>
    </row>
    <row r="2102" spans="1:28" s="227" customFormat="1" ht="20.399999999999999">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4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44"/>
        <v>0</v>
      </c>
      <c r="AB2102" s="228" t="str">
        <f t="shared" si="245"/>
        <v/>
      </c>
    </row>
    <row r="2103" spans="1:28" s="227" customFormat="1" ht="20.399999999999999">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4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44"/>
        <v>0</v>
      </c>
      <c r="AB2103" s="228" t="str">
        <f t="shared" si="245"/>
        <v/>
      </c>
    </row>
    <row r="2104" spans="1:28" s="227" customFormat="1" ht="20.399999999999999">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4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44"/>
        <v>0</v>
      </c>
      <c r="AB2104" s="228" t="str">
        <f t="shared" si="245"/>
        <v/>
      </c>
    </row>
    <row r="2105" spans="1:28" s="227" customFormat="1" ht="20.399999999999999">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4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44"/>
        <v>0</v>
      </c>
      <c r="AB2105" s="228" t="str">
        <f t="shared" si="245"/>
        <v/>
      </c>
    </row>
    <row r="2106" spans="1:28" s="227" customFormat="1" ht="20.399999999999999">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4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44"/>
        <v>0</v>
      </c>
      <c r="AB2106" s="228" t="str">
        <f t="shared" si="245"/>
        <v/>
      </c>
    </row>
    <row r="2107" spans="1:28" s="227" customFormat="1" ht="20.399999999999999">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4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47">IF(AND(C2107="Smelter not listed",OR(LEN(D2107)=0,LEN(E2107)=0)),1,0)</f>
        <v>0</v>
      </c>
      <c r="AB2107" s="228" t="str">
        <f t="shared" ref="AB2107" si="248">B2107&amp;C2107</f>
        <v/>
      </c>
    </row>
    <row r="2108" spans="1:28" s="227" customFormat="1" ht="20.399999999999999">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4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250">IF(AND(C2108="Smelter not listed",OR(LEN(D2108)=0,LEN(E2108)=0)),1,0)</f>
        <v>0</v>
      </c>
      <c r="AB2108" s="228" t="str">
        <f t="shared" ref="AB2108:AB2139" si="251">B2108&amp;C2108</f>
        <v/>
      </c>
    </row>
    <row r="2109" spans="1:28" s="227" customFormat="1" ht="20.399999999999999">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4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250"/>
        <v>0</v>
      </c>
      <c r="AB2109" s="228" t="str">
        <f t="shared" si="251"/>
        <v/>
      </c>
    </row>
    <row r="2110" spans="1:28" s="227" customFormat="1" ht="20.399999999999999">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4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250"/>
        <v>0</v>
      </c>
      <c r="AB2110" s="228" t="str">
        <f t="shared" si="251"/>
        <v/>
      </c>
    </row>
    <row r="2111" spans="1:28" s="227" customFormat="1" ht="20.399999999999999">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4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250"/>
        <v>0</v>
      </c>
      <c r="AB2111" s="228" t="str">
        <f t="shared" si="251"/>
        <v/>
      </c>
    </row>
    <row r="2112" spans="1:28" s="227" customFormat="1" ht="20.399999999999999">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4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250"/>
        <v>0</v>
      </c>
      <c r="AB2112" s="228" t="str">
        <f t="shared" si="251"/>
        <v/>
      </c>
    </row>
    <row r="2113" spans="1:28" s="227" customFormat="1" ht="20.399999999999999">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4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250"/>
        <v>0</v>
      </c>
      <c r="AB2113" s="228" t="str">
        <f t="shared" si="251"/>
        <v/>
      </c>
    </row>
    <row r="2114" spans="1:28" s="227" customFormat="1" ht="20.399999999999999">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4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250"/>
        <v>0</v>
      </c>
      <c r="AB2114" s="228" t="str">
        <f t="shared" si="251"/>
        <v/>
      </c>
    </row>
    <row r="2115" spans="1:28" s="227" customFormat="1" ht="20.399999999999999">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4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250"/>
        <v>0</v>
      </c>
      <c r="AB2115" s="228" t="str">
        <f t="shared" si="251"/>
        <v/>
      </c>
    </row>
    <row r="2116" spans="1:28" s="227" customFormat="1" ht="20.399999999999999">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4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250"/>
        <v>0</v>
      </c>
      <c r="AB2116" s="228" t="str">
        <f t="shared" si="251"/>
        <v/>
      </c>
    </row>
    <row r="2117" spans="1:28" s="227" customFormat="1" ht="20.399999999999999">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4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250"/>
        <v>0</v>
      </c>
      <c r="AB2117" s="228" t="str">
        <f t="shared" si="251"/>
        <v/>
      </c>
    </row>
    <row r="2118" spans="1:28" s="227" customFormat="1" ht="20.399999999999999">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4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250"/>
        <v>0</v>
      </c>
      <c r="AB2118" s="228" t="str">
        <f t="shared" si="251"/>
        <v/>
      </c>
    </row>
    <row r="2119" spans="1:28" s="227" customFormat="1" ht="20.399999999999999">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4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250"/>
        <v>0</v>
      </c>
      <c r="AB2119" s="228" t="str">
        <f t="shared" si="251"/>
        <v/>
      </c>
    </row>
    <row r="2120" spans="1:28" s="227" customFormat="1" ht="20.399999999999999">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4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250"/>
        <v>0</v>
      </c>
      <c r="AB2120" s="228" t="str">
        <f t="shared" si="251"/>
        <v/>
      </c>
    </row>
    <row r="2121" spans="1:28" s="227" customFormat="1" ht="20.399999999999999">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4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250"/>
        <v>0</v>
      </c>
      <c r="AB2121" s="228" t="str">
        <f t="shared" si="251"/>
        <v/>
      </c>
    </row>
    <row r="2122" spans="1:28" s="227" customFormat="1" ht="20.399999999999999">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4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250"/>
        <v>0</v>
      </c>
      <c r="AB2122" s="228" t="str">
        <f t="shared" si="251"/>
        <v/>
      </c>
    </row>
    <row r="2123" spans="1:28" s="227" customFormat="1" ht="20.399999999999999">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4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250"/>
        <v>0</v>
      </c>
      <c r="AB2123" s="228" t="str">
        <f t="shared" si="251"/>
        <v/>
      </c>
    </row>
    <row r="2124" spans="1:28" s="227" customFormat="1" ht="20.399999999999999">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4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250"/>
        <v>0</v>
      </c>
      <c r="AB2124" s="228" t="str">
        <f t="shared" si="251"/>
        <v/>
      </c>
    </row>
    <row r="2125" spans="1:28" s="227" customFormat="1" ht="20.399999999999999">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4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250"/>
        <v>0</v>
      </c>
      <c r="AB2125" s="228" t="str">
        <f t="shared" si="251"/>
        <v/>
      </c>
    </row>
    <row r="2126" spans="1:28" s="227" customFormat="1" ht="20.399999999999999">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4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250"/>
        <v>0</v>
      </c>
      <c r="AB2126" s="228" t="str">
        <f t="shared" si="251"/>
        <v/>
      </c>
    </row>
    <row r="2127" spans="1:28" s="227" customFormat="1" ht="20.399999999999999">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4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250"/>
        <v>0</v>
      </c>
      <c r="AB2127" s="228" t="str">
        <f t="shared" si="251"/>
        <v/>
      </c>
    </row>
    <row r="2128" spans="1:28" s="227" customFormat="1" ht="20.399999999999999">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4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250"/>
        <v>0</v>
      </c>
      <c r="AB2128" s="228" t="str">
        <f t="shared" si="251"/>
        <v/>
      </c>
    </row>
    <row r="2129" spans="1:28" s="227" customFormat="1" ht="20.399999999999999">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4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250"/>
        <v>0</v>
      </c>
      <c r="AB2129" s="228" t="str">
        <f t="shared" si="251"/>
        <v/>
      </c>
    </row>
    <row r="2130" spans="1:28" s="227" customFormat="1" ht="20.399999999999999">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4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250"/>
        <v>0</v>
      </c>
      <c r="AB2130" s="228" t="str">
        <f t="shared" si="251"/>
        <v/>
      </c>
    </row>
    <row r="2131" spans="1:28" s="227" customFormat="1" ht="20.399999999999999">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4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250"/>
        <v>0</v>
      </c>
      <c r="AB2131" s="228" t="str">
        <f t="shared" si="251"/>
        <v/>
      </c>
    </row>
    <row r="2132" spans="1:28" s="227" customFormat="1" ht="20.399999999999999">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4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250"/>
        <v>0</v>
      </c>
      <c r="AB2132" s="228" t="str">
        <f t="shared" si="251"/>
        <v/>
      </c>
    </row>
    <row r="2133" spans="1:28" s="227" customFormat="1" ht="20.399999999999999">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4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250"/>
        <v>0</v>
      </c>
      <c r="AB2133" s="228" t="str">
        <f t="shared" si="251"/>
        <v/>
      </c>
    </row>
    <row r="2134" spans="1:28" s="227" customFormat="1" ht="20.399999999999999">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4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250"/>
        <v>0</v>
      </c>
      <c r="AB2134" s="228" t="str">
        <f t="shared" si="251"/>
        <v/>
      </c>
    </row>
    <row r="2135" spans="1:28" s="227" customFormat="1" ht="20.399999999999999">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4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250"/>
        <v>0</v>
      </c>
      <c r="AB2135" s="228" t="str">
        <f t="shared" si="251"/>
        <v/>
      </c>
    </row>
    <row r="2136" spans="1:28" s="227" customFormat="1" ht="20.399999999999999">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4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250"/>
        <v>0</v>
      </c>
      <c r="AB2136" s="228" t="str">
        <f t="shared" si="251"/>
        <v/>
      </c>
    </row>
    <row r="2137" spans="1:28" s="227" customFormat="1" ht="20.399999999999999">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4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250"/>
        <v>0</v>
      </c>
      <c r="AB2137" s="228" t="str">
        <f t="shared" si="251"/>
        <v/>
      </c>
    </row>
    <row r="2138" spans="1:28" s="227" customFormat="1" ht="20.399999999999999">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4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250"/>
        <v>0</v>
      </c>
      <c r="AB2138" s="228" t="str">
        <f t="shared" si="251"/>
        <v/>
      </c>
    </row>
    <row r="2139" spans="1:28" s="227" customFormat="1" ht="20.399999999999999">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4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250"/>
        <v>0</v>
      </c>
      <c r="AB2139" s="228" t="str">
        <f t="shared" si="251"/>
        <v/>
      </c>
    </row>
    <row r="2140" spans="1:28" s="227" customFormat="1" ht="20.399999999999999">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25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253">IF(AND(C2140="Smelter not listed",OR(LEN(D2140)=0,LEN(E2140)=0)),1,0)</f>
        <v>0</v>
      </c>
      <c r="AB2140" s="228" t="str">
        <f t="shared" ref="AB2140:AB2170" si="254">B2140&amp;C2140</f>
        <v/>
      </c>
    </row>
    <row r="2141" spans="1:28" s="227" customFormat="1" ht="20.399999999999999">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25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253"/>
        <v>0</v>
      </c>
      <c r="AB2141" s="228" t="str">
        <f t="shared" si="254"/>
        <v/>
      </c>
    </row>
    <row r="2142" spans="1:28" s="227" customFormat="1" ht="20.399999999999999">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25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253"/>
        <v>0</v>
      </c>
      <c r="AB2142" s="228" t="str">
        <f t="shared" si="254"/>
        <v/>
      </c>
    </row>
    <row r="2143" spans="1:28" s="227" customFormat="1" ht="20.399999999999999">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25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253"/>
        <v>0</v>
      </c>
      <c r="AB2143" s="228" t="str">
        <f t="shared" si="254"/>
        <v/>
      </c>
    </row>
    <row r="2144" spans="1:28" s="227" customFormat="1" ht="20.399999999999999">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25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253"/>
        <v>0</v>
      </c>
      <c r="AB2144" s="228" t="str">
        <f t="shared" si="254"/>
        <v/>
      </c>
    </row>
    <row r="2145" spans="1:28" s="227" customFormat="1" ht="20.399999999999999">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25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253"/>
        <v>0</v>
      </c>
      <c r="AB2145" s="228" t="str">
        <f t="shared" si="254"/>
        <v/>
      </c>
    </row>
    <row r="2146" spans="1:28" s="227" customFormat="1" ht="20.399999999999999">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25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253"/>
        <v>0</v>
      </c>
      <c r="AB2146" s="228" t="str">
        <f t="shared" si="254"/>
        <v/>
      </c>
    </row>
    <row r="2147" spans="1:28" s="227" customFormat="1" ht="20.399999999999999">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25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253"/>
        <v>0</v>
      </c>
      <c r="AB2147" s="228" t="str">
        <f t="shared" si="254"/>
        <v/>
      </c>
    </row>
    <row r="2148" spans="1:28" s="227" customFormat="1" ht="20.399999999999999">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25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253"/>
        <v>0</v>
      </c>
      <c r="AB2148" s="228" t="str">
        <f t="shared" si="254"/>
        <v/>
      </c>
    </row>
    <row r="2149" spans="1:28" s="227" customFormat="1" ht="20.399999999999999">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25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253"/>
        <v>0</v>
      </c>
      <c r="AB2149" s="228" t="str">
        <f t="shared" si="254"/>
        <v/>
      </c>
    </row>
    <row r="2150" spans="1:28" s="227" customFormat="1" ht="20.399999999999999">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25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253"/>
        <v>0</v>
      </c>
      <c r="AB2150" s="228" t="str">
        <f t="shared" si="254"/>
        <v/>
      </c>
    </row>
    <row r="2151" spans="1:28" s="227" customFormat="1" ht="20.399999999999999">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25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253"/>
        <v>0</v>
      </c>
      <c r="AB2151" s="228" t="str">
        <f t="shared" si="254"/>
        <v/>
      </c>
    </row>
    <row r="2152" spans="1:28" s="227" customFormat="1" ht="20.399999999999999">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25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253"/>
        <v>0</v>
      </c>
      <c r="AB2152" s="228" t="str">
        <f t="shared" si="254"/>
        <v/>
      </c>
    </row>
    <row r="2153" spans="1:28" s="227" customFormat="1" ht="20.399999999999999">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25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253"/>
        <v>0</v>
      </c>
      <c r="AB2153" s="228" t="str">
        <f t="shared" si="254"/>
        <v/>
      </c>
    </row>
    <row r="2154" spans="1:28" s="227" customFormat="1" ht="20.399999999999999">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25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253"/>
        <v>0</v>
      </c>
      <c r="AB2154" s="228" t="str">
        <f t="shared" si="254"/>
        <v/>
      </c>
    </row>
    <row r="2155" spans="1:28" s="227" customFormat="1" ht="20.399999999999999">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25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253"/>
        <v>0</v>
      </c>
      <c r="AB2155" s="228" t="str">
        <f t="shared" si="254"/>
        <v/>
      </c>
    </row>
    <row r="2156" spans="1:28" s="227" customFormat="1" ht="20.399999999999999">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25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253"/>
        <v>0</v>
      </c>
      <c r="AB2156" s="228" t="str">
        <f t="shared" si="254"/>
        <v/>
      </c>
    </row>
    <row r="2157" spans="1:28" s="227" customFormat="1" ht="20.399999999999999">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25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253"/>
        <v>0</v>
      </c>
      <c r="AB2157" s="228" t="str">
        <f t="shared" si="254"/>
        <v/>
      </c>
    </row>
    <row r="2158" spans="1:28" s="227" customFormat="1" ht="20.399999999999999">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25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253"/>
        <v>0</v>
      </c>
      <c r="AB2158" s="228" t="str">
        <f t="shared" si="254"/>
        <v/>
      </c>
    </row>
    <row r="2159" spans="1:28" s="227" customFormat="1" ht="20.399999999999999">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25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253"/>
        <v>0</v>
      </c>
      <c r="AB2159" s="228" t="str">
        <f t="shared" si="254"/>
        <v/>
      </c>
    </row>
    <row r="2160" spans="1:28" s="227" customFormat="1" ht="20.399999999999999">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25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253"/>
        <v>0</v>
      </c>
      <c r="AB2160" s="228" t="str">
        <f t="shared" si="254"/>
        <v/>
      </c>
    </row>
    <row r="2161" spans="1:28" s="227" customFormat="1" ht="20.399999999999999">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25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253"/>
        <v>0</v>
      </c>
      <c r="AB2161" s="228" t="str">
        <f t="shared" si="254"/>
        <v/>
      </c>
    </row>
    <row r="2162" spans="1:28" s="227" customFormat="1" ht="20.399999999999999">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25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253"/>
        <v>0</v>
      </c>
      <c r="AB2162" s="228" t="str">
        <f t="shared" si="254"/>
        <v/>
      </c>
    </row>
    <row r="2163" spans="1:28" s="227" customFormat="1" ht="20.399999999999999">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25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253"/>
        <v>0</v>
      </c>
      <c r="AB2163" s="228" t="str">
        <f t="shared" si="254"/>
        <v/>
      </c>
    </row>
    <row r="2164" spans="1:28" s="227" customFormat="1" ht="20.399999999999999">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25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253"/>
        <v>0</v>
      </c>
      <c r="AB2164" s="228" t="str">
        <f t="shared" si="254"/>
        <v/>
      </c>
    </row>
    <row r="2165" spans="1:28" s="227" customFormat="1" ht="20.399999999999999">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25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253"/>
        <v>0</v>
      </c>
      <c r="AB2165" s="228" t="str">
        <f t="shared" si="254"/>
        <v/>
      </c>
    </row>
    <row r="2166" spans="1:28" s="227" customFormat="1" ht="20.399999999999999">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25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253"/>
        <v>0</v>
      </c>
      <c r="AB2166" s="228" t="str">
        <f t="shared" si="254"/>
        <v/>
      </c>
    </row>
    <row r="2167" spans="1:28" s="227" customFormat="1" ht="20.399999999999999">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25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253"/>
        <v>0</v>
      </c>
      <c r="AB2167" s="228" t="str">
        <f t="shared" si="254"/>
        <v/>
      </c>
    </row>
    <row r="2168" spans="1:28" s="227" customFormat="1" ht="20.399999999999999">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25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253"/>
        <v>0</v>
      </c>
      <c r="AB2168" s="228" t="str">
        <f t="shared" si="254"/>
        <v/>
      </c>
    </row>
    <row r="2169" spans="1:28" s="227" customFormat="1" ht="20.399999999999999">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25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253"/>
        <v>0</v>
      </c>
      <c r="AB2169" s="228" t="str">
        <f t="shared" si="254"/>
        <v/>
      </c>
    </row>
    <row r="2170" spans="1:28" s="227" customFormat="1" ht="20.399999999999999">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25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253"/>
        <v>0</v>
      </c>
      <c r="AB2170" s="228" t="str">
        <f t="shared" si="254"/>
        <v/>
      </c>
    </row>
    <row r="2171" spans="1:28" s="227" customFormat="1" ht="20.399999999999999">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25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256">IF(AND(C2171="Smelter not listed",OR(LEN(D2171)=0,LEN(E2171)=0)),1,0)</f>
        <v>0</v>
      </c>
      <c r="AB2171" s="228" t="str">
        <f t="shared" ref="AB2171" si="257">B2171&amp;C2171</f>
        <v/>
      </c>
    </row>
    <row r="2172" spans="1:28" s="227" customFormat="1" ht="20.399999999999999">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25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259">IF(AND(C2172="Smelter not listed",OR(LEN(D2172)=0,LEN(E2172)=0)),1,0)</f>
        <v>0</v>
      </c>
      <c r="AB2172" s="228" t="str">
        <f t="shared" ref="AB2172:AB2203" si="260">B2172&amp;C2172</f>
        <v/>
      </c>
    </row>
    <row r="2173" spans="1:28" s="227" customFormat="1" ht="20.399999999999999">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25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259"/>
        <v>0</v>
      </c>
      <c r="AB2173" s="228" t="str">
        <f t="shared" si="260"/>
        <v/>
      </c>
    </row>
    <row r="2174" spans="1:28" s="227" customFormat="1" ht="20.399999999999999">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25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259"/>
        <v>0</v>
      </c>
      <c r="AB2174" s="228" t="str">
        <f t="shared" si="260"/>
        <v/>
      </c>
    </row>
    <row r="2175" spans="1:28" s="227" customFormat="1" ht="20.399999999999999">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25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259"/>
        <v>0</v>
      </c>
      <c r="AB2175" s="228" t="str">
        <f t="shared" si="260"/>
        <v/>
      </c>
    </row>
    <row r="2176" spans="1:28" s="227" customFormat="1" ht="20.399999999999999">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25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259"/>
        <v>0</v>
      </c>
      <c r="AB2176" s="228" t="str">
        <f t="shared" si="260"/>
        <v/>
      </c>
    </row>
    <row r="2177" spans="1:28" s="227" customFormat="1" ht="20.399999999999999">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25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259"/>
        <v>0</v>
      </c>
      <c r="AB2177" s="228" t="str">
        <f t="shared" si="260"/>
        <v/>
      </c>
    </row>
    <row r="2178" spans="1:28" s="227" customFormat="1" ht="20.399999999999999">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25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259"/>
        <v>0</v>
      </c>
      <c r="AB2178" s="228" t="str">
        <f t="shared" si="260"/>
        <v/>
      </c>
    </row>
    <row r="2179" spans="1:28" s="227" customFormat="1" ht="20.399999999999999">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25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259"/>
        <v>0</v>
      </c>
      <c r="AB2179" s="228" t="str">
        <f t="shared" si="260"/>
        <v/>
      </c>
    </row>
    <row r="2180" spans="1:28" s="227" customFormat="1" ht="20.399999999999999">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25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259"/>
        <v>0</v>
      </c>
      <c r="AB2180" s="228" t="str">
        <f t="shared" si="260"/>
        <v/>
      </c>
    </row>
    <row r="2181" spans="1:28" s="227" customFormat="1" ht="20.399999999999999">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25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259"/>
        <v>0</v>
      </c>
      <c r="AB2181" s="228" t="str">
        <f t="shared" si="260"/>
        <v/>
      </c>
    </row>
    <row r="2182" spans="1:28" s="227" customFormat="1" ht="20.399999999999999">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25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259"/>
        <v>0</v>
      </c>
      <c r="AB2182" s="228" t="str">
        <f t="shared" si="260"/>
        <v/>
      </c>
    </row>
    <row r="2183" spans="1:28" s="227" customFormat="1" ht="20.399999999999999">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25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259"/>
        <v>0</v>
      </c>
      <c r="AB2183" s="228" t="str">
        <f t="shared" si="260"/>
        <v/>
      </c>
    </row>
    <row r="2184" spans="1:28" s="227" customFormat="1" ht="20.399999999999999">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25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259"/>
        <v>0</v>
      </c>
      <c r="AB2184" s="228" t="str">
        <f t="shared" si="260"/>
        <v/>
      </c>
    </row>
    <row r="2185" spans="1:28" s="227" customFormat="1" ht="20.399999999999999">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25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259"/>
        <v>0</v>
      </c>
      <c r="AB2185" s="228" t="str">
        <f t="shared" si="260"/>
        <v/>
      </c>
    </row>
    <row r="2186" spans="1:28" s="227" customFormat="1" ht="20.399999999999999">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25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259"/>
        <v>0</v>
      </c>
      <c r="AB2186" s="228" t="str">
        <f t="shared" si="260"/>
        <v/>
      </c>
    </row>
    <row r="2187" spans="1:28" s="227" customFormat="1" ht="20.399999999999999">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25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259"/>
        <v>0</v>
      </c>
      <c r="AB2187" s="228" t="str">
        <f t="shared" si="260"/>
        <v/>
      </c>
    </row>
    <row r="2188" spans="1:28" s="227" customFormat="1" ht="20.399999999999999">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25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259"/>
        <v>0</v>
      </c>
      <c r="AB2188" s="228" t="str">
        <f t="shared" si="260"/>
        <v/>
      </c>
    </row>
    <row r="2189" spans="1:28" s="227" customFormat="1" ht="20.399999999999999">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25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259"/>
        <v>0</v>
      </c>
      <c r="AB2189" s="228" t="str">
        <f t="shared" si="260"/>
        <v/>
      </c>
    </row>
    <row r="2190" spans="1:28" s="227" customFormat="1" ht="20.399999999999999">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25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259"/>
        <v>0</v>
      </c>
      <c r="AB2190" s="228" t="str">
        <f t="shared" si="260"/>
        <v/>
      </c>
    </row>
    <row r="2191" spans="1:28" s="227" customFormat="1" ht="20.399999999999999">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25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259"/>
        <v>0</v>
      </c>
      <c r="AB2191" s="228" t="str">
        <f t="shared" si="260"/>
        <v/>
      </c>
    </row>
    <row r="2192" spans="1:28" s="227" customFormat="1" ht="20.399999999999999">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25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259"/>
        <v>0</v>
      </c>
      <c r="AB2192" s="228" t="str">
        <f t="shared" si="260"/>
        <v/>
      </c>
    </row>
    <row r="2193" spans="1:28" s="227" customFormat="1" ht="20.399999999999999">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25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259"/>
        <v>0</v>
      </c>
      <c r="AB2193" s="228" t="str">
        <f t="shared" si="260"/>
        <v/>
      </c>
    </row>
    <row r="2194" spans="1:28" s="227" customFormat="1" ht="20.399999999999999">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25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259"/>
        <v>0</v>
      </c>
      <c r="AB2194" s="228" t="str">
        <f t="shared" si="260"/>
        <v/>
      </c>
    </row>
    <row r="2195" spans="1:28" s="227" customFormat="1" ht="20.399999999999999">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25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259"/>
        <v>0</v>
      </c>
      <c r="AB2195" s="228" t="str">
        <f t="shared" si="260"/>
        <v/>
      </c>
    </row>
    <row r="2196" spans="1:28" s="227" customFormat="1" ht="20.399999999999999">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25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259"/>
        <v>0</v>
      </c>
      <c r="AB2196" s="228" t="str">
        <f t="shared" si="260"/>
        <v/>
      </c>
    </row>
    <row r="2197" spans="1:28" s="227" customFormat="1" ht="20.399999999999999">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25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259"/>
        <v>0</v>
      </c>
      <c r="AB2197" s="228" t="str">
        <f t="shared" si="260"/>
        <v/>
      </c>
    </row>
    <row r="2198" spans="1:28" s="227" customFormat="1" ht="20.399999999999999">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25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259"/>
        <v>0</v>
      </c>
      <c r="AB2198" s="228" t="str">
        <f t="shared" si="260"/>
        <v/>
      </c>
    </row>
    <row r="2199" spans="1:28" s="227" customFormat="1" ht="20.399999999999999">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25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259"/>
        <v>0</v>
      </c>
      <c r="AB2199" s="228" t="str">
        <f t="shared" si="260"/>
        <v/>
      </c>
    </row>
    <row r="2200" spans="1:28" s="227" customFormat="1" ht="20.399999999999999">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25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259"/>
        <v>0</v>
      </c>
      <c r="AB2200" s="228" t="str">
        <f t="shared" si="260"/>
        <v/>
      </c>
    </row>
    <row r="2201" spans="1:28" s="227" customFormat="1" ht="20.399999999999999">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25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259"/>
        <v>0</v>
      </c>
      <c r="AB2201" s="228" t="str">
        <f t="shared" si="260"/>
        <v/>
      </c>
    </row>
    <row r="2202" spans="1:28" s="227" customFormat="1" ht="20.399999999999999">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25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259"/>
        <v>0</v>
      </c>
      <c r="AB2202" s="228" t="str">
        <f t="shared" si="260"/>
        <v/>
      </c>
    </row>
    <row r="2203" spans="1:28" s="227" customFormat="1" ht="20.399999999999999">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25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259"/>
        <v>0</v>
      </c>
      <c r="AB2203" s="228" t="str">
        <f t="shared" si="260"/>
        <v/>
      </c>
    </row>
    <row r="2204" spans="1:28" s="227" customFormat="1" ht="20.399999999999999">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26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262">IF(AND(C2204="Smelter not listed",OR(LEN(D2204)=0,LEN(E2204)=0)),1,0)</f>
        <v>0</v>
      </c>
      <c r="AB2204" s="228" t="str">
        <f t="shared" ref="AB2204:AB2234" si="263">B2204&amp;C2204</f>
        <v/>
      </c>
    </row>
    <row r="2205" spans="1:28" s="227" customFormat="1" ht="20.399999999999999">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26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262"/>
        <v>0</v>
      </c>
      <c r="AB2205" s="228" t="str">
        <f t="shared" si="263"/>
        <v/>
      </c>
    </row>
    <row r="2206" spans="1:28" s="227" customFormat="1" ht="20.399999999999999">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26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262"/>
        <v>0</v>
      </c>
      <c r="AB2206" s="228" t="str">
        <f t="shared" si="263"/>
        <v/>
      </c>
    </row>
    <row r="2207" spans="1:28" s="227" customFormat="1" ht="20.399999999999999">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26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262"/>
        <v>0</v>
      </c>
      <c r="AB2207" s="228" t="str">
        <f t="shared" si="263"/>
        <v/>
      </c>
    </row>
    <row r="2208" spans="1:28" s="227" customFormat="1" ht="20.399999999999999">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26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262"/>
        <v>0</v>
      </c>
      <c r="AB2208" s="228" t="str">
        <f t="shared" si="263"/>
        <v/>
      </c>
    </row>
    <row r="2209" spans="1:28" s="227" customFormat="1" ht="20.399999999999999">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26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262"/>
        <v>0</v>
      </c>
      <c r="AB2209" s="228" t="str">
        <f t="shared" si="263"/>
        <v/>
      </c>
    </row>
    <row r="2210" spans="1:28" s="227" customFormat="1" ht="20.399999999999999">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26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262"/>
        <v>0</v>
      </c>
      <c r="AB2210" s="228" t="str">
        <f t="shared" si="263"/>
        <v/>
      </c>
    </row>
    <row r="2211" spans="1:28" s="227" customFormat="1" ht="20.399999999999999">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26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262"/>
        <v>0</v>
      </c>
      <c r="AB2211" s="228" t="str">
        <f t="shared" si="263"/>
        <v/>
      </c>
    </row>
    <row r="2212" spans="1:28" s="227" customFormat="1" ht="20.399999999999999">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26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262"/>
        <v>0</v>
      </c>
      <c r="AB2212" s="228" t="str">
        <f t="shared" si="263"/>
        <v/>
      </c>
    </row>
    <row r="2213" spans="1:28" s="227" customFormat="1" ht="20.399999999999999">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26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262"/>
        <v>0</v>
      </c>
      <c r="AB2213" s="228" t="str">
        <f t="shared" si="263"/>
        <v/>
      </c>
    </row>
    <row r="2214" spans="1:28" s="227" customFormat="1" ht="20.399999999999999">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26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262"/>
        <v>0</v>
      </c>
      <c r="AB2214" s="228" t="str">
        <f t="shared" si="263"/>
        <v/>
      </c>
    </row>
    <row r="2215" spans="1:28" s="227" customFormat="1" ht="20.399999999999999">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26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262"/>
        <v>0</v>
      </c>
      <c r="AB2215" s="228" t="str">
        <f t="shared" si="263"/>
        <v/>
      </c>
    </row>
    <row r="2216" spans="1:28" s="227" customFormat="1" ht="20.399999999999999">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26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262"/>
        <v>0</v>
      </c>
      <c r="AB2216" s="228" t="str">
        <f t="shared" si="263"/>
        <v/>
      </c>
    </row>
    <row r="2217" spans="1:28" s="227" customFormat="1" ht="20.399999999999999">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26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262"/>
        <v>0</v>
      </c>
      <c r="AB2217" s="228" t="str">
        <f t="shared" si="263"/>
        <v/>
      </c>
    </row>
    <row r="2218" spans="1:28" s="227" customFormat="1" ht="20.399999999999999">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26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262"/>
        <v>0</v>
      </c>
      <c r="AB2218" s="228" t="str">
        <f t="shared" si="263"/>
        <v/>
      </c>
    </row>
    <row r="2219" spans="1:28" s="227" customFormat="1" ht="20.399999999999999">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26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262"/>
        <v>0</v>
      </c>
      <c r="AB2219" s="228" t="str">
        <f t="shared" si="263"/>
        <v/>
      </c>
    </row>
    <row r="2220" spans="1:28" s="227" customFormat="1" ht="20.399999999999999">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26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262"/>
        <v>0</v>
      </c>
      <c r="AB2220" s="228" t="str">
        <f t="shared" si="263"/>
        <v/>
      </c>
    </row>
    <row r="2221" spans="1:28" s="227" customFormat="1" ht="20.399999999999999">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26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262"/>
        <v>0</v>
      </c>
      <c r="AB2221" s="228" t="str">
        <f t="shared" si="263"/>
        <v/>
      </c>
    </row>
    <row r="2222" spans="1:28" s="227" customFormat="1" ht="20.399999999999999">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26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262"/>
        <v>0</v>
      </c>
      <c r="AB2222" s="228" t="str">
        <f t="shared" si="263"/>
        <v/>
      </c>
    </row>
    <row r="2223" spans="1:28" s="227" customFormat="1" ht="20.399999999999999">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26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262"/>
        <v>0</v>
      </c>
      <c r="AB2223" s="228" t="str">
        <f t="shared" si="263"/>
        <v/>
      </c>
    </row>
    <row r="2224" spans="1:28" s="227" customFormat="1" ht="20.399999999999999">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26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262"/>
        <v>0</v>
      </c>
      <c r="AB2224" s="228" t="str">
        <f t="shared" si="263"/>
        <v/>
      </c>
    </row>
    <row r="2225" spans="1:28" s="227" customFormat="1" ht="20.399999999999999">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26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262"/>
        <v>0</v>
      </c>
      <c r="AB2225" s="228" t="str">
        <f t="shared" si="263"/>
        <v/>
      </c>
    </row>
    <row r="2226" spans="1:28" s="227" customFormat="1" ht="20.399999999999999">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26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262"/>
        <v>0</v>
      </c>
      <c r="AB2226" s="228" t="str">
        <f t="shared" si="263"/>
        <v/>
      </c>
    </row>
    <row r="2227" spans="1:28" s="227" customFormat="1" ht="20.399999999999999">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26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262"/>
        <v>0</v>
      </c>
      <c r="AB2227" s="228" t="str">
        <f t="shared" si="263"/>
        <v/>
      </c>
    </row>
    <row r="2228" spans="1:28" s="227" customFormat="1" ht="20.399999999999999">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26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262"/>
        <v>0</v>
      </c>
      <c r="AB2228" s="228" t="str">
        <f t="shared" si="263"/>
        <v/>
      </c>
    </row>
    <row r="2229" spans="1:28" s="227" customFormat="1" ht="20.399999999999999">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26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262"/>
        <v>0</v>
      </c>
      <c r="AB2229" s="228" t="str">
        <f t="shared" si="263"/>
        <v/>
      </c>
    </row>
    <row r="2230" spans="1:28" s="227" customFormat="1" ht="20.399999999999999">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26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262"/>
        <v>0</v>
      </c>
      <c r="AB2230" s="228" t="str">
        <f t="shared" si="263"/>
        <v/>
      </c>
    </row>
    <row r="2231" spans="1:28" s="227" customFormat="1" ht="20.399999999999999">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26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262"/>
        <v>0</v>
      </c>
      <c r="AB2231" s="228" t="str">
        <f t="shared" si="263"/>
        <v/>
      </c>
    </row>
    <row r="2232" spans="1:28" s="227" customFormat="1" ht="20.399999999999999">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26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262"/>
        <v>0</v>
      </c>
      <c r="AB2232" s="228" t="str">
        <f t="shared" si="263"/>
        <v/>
      </c>
    </row>
    <row r="2233" spans="1:28" s="227" customFormat="1" ht="20.399999999999999">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26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262"/>
        <v>0</v>
      </c>
      <c r="AB2233" s="228" t="str">
        <f t="shared" si="263"/>
        <v/>
      </c>
    </row>
    <row r="2234" spans="1:28" s="227" customFormat="1" ht="20.399999999999999">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26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262"/>
        <v>0</v>
      </c>
      <c r="AB2234" s="228" t="str">
        <f t="shared" si="263"/>
        <v/>
      </c>
    </row>
    <row r="2235" spans="1:28" s="227" customFormat="1" ht="20.399999999999999">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26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265">IF(AND(C2235="Smelter not listed",OR(LEN(D2235)=0,LEN(E2235)=0)),1,0)</f>
        <v>0</v>
      </c>
      <c r="AB2235" s="228" t="str">
        <f t="shared" ref="AB2235" si="266">B2235&amp;C2235</f>
        <v/>
      </c>
    </row>
    <row r="2236" spans="1:28" s="227" customFormat="1" ht="20.399999999999999">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26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268">IF(AND(C2236="Smelter not listed",OR(LEN(D2236)=0,LEN(E2236)=0)),1,0)</f>
        <v>0</v>
      </c>
      <c r="AB2236" s="228" t="str">
        <f t="shared" ref="AB2236:AB2267" si="269">B2236&amp;C2236</f>
        <v/>
      </c>
    </row>
    <row r="2237" spans="1:28" s="227" customFormat="1" ht="20.399999999999999">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26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268"/>
        <v>0</v>
      </c>
      <c r="AB2237" s="228" t="str">
        <f t="shared" si="269"/>
        <v/>
      </c>
    </row>
    <row r="2238" spans="1:28" s="227" customFormat="1" ht="20.399999999999999">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26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268"/>
        <v>0</v>
      </c>
      <c r="AB2238" s="228" t="str">
        <f t="shared" si="269"/>
        <v/>
      </c>
    </row>
    <row r="2239" spans="1:28" s="227" customFormat="1" ht="20.399999999999999">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26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268"/>
        <v>0</v>
      </c>
      <c r="AB2239" s="228" t="str">
        <f t="shared" si="269"/>
        <v/>
      </c>
    </row>
    <row r="2240" spans="1:28" s="227" customFormat="1" ht="20.399999999999999">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26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268"/>
        <v>0</v>
      </c>
      <c r="AB2240" s="228" t="str">
        <f t="shared" si="269"/>
        <v/>
      </c>
    </row>
    <row r="2241" spans="1:28" s="227" customFormat="1" ht="20.399999999999999">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26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268"/>
        <v>0</v>
      </c>
      <c r="AB2241" s="228" t="str">
        <f t="shared" si="269"/>
        <v/>
      </c>
    </row>
    <row r="2242" spans="1:28" s="227" customFormat="1" ht="20.399999999999999">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26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268"/>
        <v>0</v>
      </c>
      <c r="AB2242" s="228" t="str">
        <f t="shared" si="269"/>
        <v/>
      </c>
    </row>
    <row r="2243" spans="1:28" s="227" customFormat="1" ht="20.399999999999999">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26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268"/>
        <v>0</v>
      </c>
      <c r="AB2243" s="228" t="str">
        <f t="shared" si="269"/>
        <v/>
      </c>
    </row>
    <row r="2244" spans="1:28" s="227" customFormat="1" ht="20.399999999999999">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26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268"/>
        <v>0</v>
      </c>
      <c r="AB2244" s="228" t="str">
        <f t="shared" si="269"/>
        <v/>
      </c>
    </row>
    <row r="2245" spans="1:28" s="227" customFormat="1" ht="20.399999999999999">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26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268"/>
        <v>0</v>
      </c>
      <c r="AB2245" s="228" t="str">
        <f t="shared" si="269"/>
        <v/>
      </c>
    </row>
    <row r="2246" spans="1:28" s="227" customFormat="1" ht="20.399999999999999">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26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268"/>
        <v>0</v>
      </c>
      <c r="AB2246" s="228" t="str">
        <f t="shared" si="269"/>
        <v/>
      </c>
    </row>
    <row r="2247" spans="1:28" s="227" customFormat="1" ht="20.399999999999999">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26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268"/>
        <v>0</v>
      </c>
      <c r="AB2247" s="228" t="str">
        <f t="shared" si="269"/>
        <v/>
      </c>
    </row>
    <row r="2248" spans="1:28" s="227" customFormat="1" ht="20.399999999999999">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26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268"/>
        <v>0</v>
      </c>
      <c r="AB2248" s="228" t="str">
        <f t="shared" si="269"/>
        <v/>
      </c>
    </row>
    <row r="2249" spans="1:28" s="227" customFormat="1" ht="20.399999999999999">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26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268"/>
        <v>0</v>
      </c>
      <c r="AB2249" s="228" t="str">
        <f t="shared" si="269"/>
        <v/>
      </c>
    </row>
    <row r="2250" spans="1:28" s="227" customFormat="1" ht="20.399999999999999">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26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268"/>
        <v>0</v>
      </c>
      <c r="AB2250" s="228" t="str">
        <f t="shared" si="269"/>
        <v/>
      </c>
    </row>
    <row r="2251" spans="1:28" s="227" customFormat="1" ht="20.399999999999999">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26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268"/>
        <v>0</v>
      </c>
      <c r="AB2251" s="228" t="str">
        <f t="shared" si="269"/>
        <v/>
      </c>
    </row>
    <row r="2252" spans="1:28" s="227" customFormat="1" ht="20.399999999999999">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26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268"/>
        <v>0</v>
      </c>
      <c r="AB2252" s="228" t="str">
        <f t="shared" si="269"/>
        <v/>
      </c>
    </row>
    <row r="2253" spans="1:28" s="227" customFormat="1" ht="20.399999999999999">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26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268"/>
        <v>0</v>
      </c>
      <c r="AB2253" s="228" t="str">
        <f t="shared" si="269"/>
        <v/>
      </c>
    </row>
    <row r="2254" spans="1:28" s="227" customFormat="1" ht="20.399999999999999">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26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268"/>
        <v>0</v>
      </c>
      <c r="AB2254" s="228" t="str">
        <f t="shared" si="269"/>
        <v/>
      </c>
    </row>
    <row r="2255" spans="1:28" s="227" customFormat="1" ht="20.399999999999999">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26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268"/>
        <v>0</v>
      </c>
      <c r="AB2255" s="228" t="str">
        <f t="shared" si="269"/>
        <v/>
      </c>
    </row>
    <row r="2256" spans="1:28" s="227" customFormat="1" ht="20.399999999999999">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26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268"/>
        <v>0</v>
      </c>
      <c r="AB2256" s="228" t="str">
        <f t="shared" si="269"/>
        <v/>
      </c>
    </row>
    <row r="2257" spans="1:28" s="227" customFormat="1" ht="20.399999999999999">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26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268"/>
        <v>0</v>
      </c>
      <c r="AB2257" s="228" t="str">
        <f t="shared" si="269"/>
        <v/>
      </c>
    </row>
    <row r="2258" spans="1:28" s="227" customFormat="1" ht="20.399999999999999">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26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268"/>
        <v>0</v>
      </c>
      <c r="AB2258" s="228" t="str">
        <f t="shared" si="269"/>
        <v/>
      </c>
    </row>
    <row r="2259" spans="1:28" s="227" customFormat="1" ht="20.399999999999999">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26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268"/>
        <v>0</v>
      </c>
      <c r="AB2259" s="228" t="str">
        <f t="shared" si="269"/>
        <v/>
      </c>
    </row>
    <row r="2260" spans="1:28" s="227" customFormat="1" ht="20.399999999999999">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26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268"/>
        <v>0</v>
      </c>
      <c r="AB2260" s="228" t="str">
        <f t="shared" si="269"/>
        <v/>
      </c>
    </row>
    <row r="2261" spans="1:28" s="227" customFormat="1" ht="20.399999999999999">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26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268"/>
        <v>0</v>
      </c>
      <c r="AB2261" s="228" t="str">
        <f t="shared" si="269"/>
        <v/>
      </c>
    </row>
    <row r="2262" spans="1:28" s="227" customFormat="1" ht="20.399999999999999">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26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268"/>
        <v>0</v>
      </c>
      <c r="AB2262" s="228" t="str">
        <f t="shared" si="269"/>
        <v/>
      </c>
    </row>
    <row r="2263" spans="1:28" s="227" customFormat="1" ht="20.399999999999999">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26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268"/>
        <v>0</v>
      </c>
      <c r="AB2263" s="228" t="str">
        <f t="shared" si="269"/>
        <v/>
      </c>
    </row>
    <row r="2264" spans="1:28" s="227" customFormat="1" ht="20.399999999999999">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26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268"/>
        <v>0</v>
      </c>
      <c r="AB2264" s="228" t="str">
        <f t="shared" si="269"/>
        <v/>
      </c>
    </row>
    <row r="2265" spans="1:28" s="227" customFormat="1" ht="20.399999999999999">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26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268"/>
        <v>0</v>
      </c>
      <c r="AB2265" s="228" t="str">
        <f t="shared" si="269"/>
        <v/>
      </c>
    </row>
    <row r="2266" spans="1:28" s="227" customFormat="1" ht="20.399999999999999">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26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268"/>
        <v>0</v>
      </c>
      <c r="AB2266" s="228" t="str">
        <f t="shared" si="269"/>
        <v/>
      </c>
    </row>
    <row r="2267" spans="1:28" s="227" customFormat="1" ht="20.399999999999999">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26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268"/>
        <v>0</v>
      </c>
      <c r="AB2267" s="228" t="str">
        <f t="shared" si="269"/>
        <v/>
      </c>
    </row>
    <row r="2268" spans="1:28" s="227" customFormat="1" ht="20.399999999999999">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27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271">IF(AND(C2268="Smelter not listed",OR(LEN(D2268)=0,LEN(E2268)=0)),1,0)</f>
        <v>0</v>
      </c>
      <c r="AB2268" s="228" t="str">
        <f t="shared" ref="AB2268:AB2298" si="272">B2268&amp;C2268</f>
        <v/>
      </c>
    </row>
    <row r="2269" spans="1:28" s="227" customFormat="1" ht="20.399999999999999">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27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271"/>
        <v>0</v>
      </c>
      <c r="AB2269" s="228" t="str">
        <f t="shared" si="272"/>
        <v/>
      </c>
    </row>
    <row r="2270" spans="1:28" s="227" customFormat="1" ht="20.399999999999999">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27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271"/>
        <v>0</v>
      </c>
      <c r="AB2270" s="228" t="str">
        <f t="shared" si="272"/>
        <v/>
      </c>
    </row>
    <row r="2271" spans="1:28" s="227" customFormat="1" ht="20.399999999999999">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27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271"/>
        <v>0</v>
      </c>
      <c r="AB2271" s="228" t="str">
        <f t="shared" si="272"/>
        <v/>
      </c>
    </row>
    <row r="2272" spans="1:28" s="227" customFormat="1" ht="20.399999999999999">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27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271"/>
        <v>0</v>
      </c>
      <c r="AB2272" s="228" t="str">
        <f t="shared" si="272"/>
        <v/>
      </c>
    </row>
    <row r="2273" spans="1:28" s="227" customFormat="1" ht="20.399999999999999">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27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271"/>
        <v>0</v>
      </c>
      <c r="AB2273" s="228" t="str">
        <f t="shared" si="272"/>
        <v/>
      </c>
    </row>
    <row r="2274" spans="1:28" s="227" customFormat="1" ht="20.399999999999999">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27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271"/>
        <v>0</v>
      </c>
      <c r="AB2274" s="228" t="str">
        <f t="shared" si="272"/>
        <v/>
      </c>
    </row>
    <row r="2275" spans="1:28" s="227" customFormat="1" ht="20.399999999999999">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27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271"/>
        <v>0</v>
      </c>
      <c r="AB2275" s="228" t="str">
        <f t="shared" si="272"/>
        <v/>
      </c>
    </row>
    <row r="2276" spans="1:28" s="227" customFormat="1" ht="20.399999999999999">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27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271"/>
        <v>0</v>
      </c>
      <c r="AB2276" s="228" t="str">
        <f t="shared" si="272"/>
        <v/>
      </c>
    </row>
    <row r="2277" spans="1:28" s="227" customFormat="1" ht="20.399999999999999">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27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271"/>
        <v>0</v>
      </c>
      <c r="AB2277" s="228" t="str">
        <f t="shared" si="272"/>
        <v/>
      </c>
    </row>
    <row r="2278" spans="1:28" s="227" customFormat="1" ht="20.399999999999999">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27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271"/>
        <v>0</v>
      </c>
      <c r="AB2278" s="228" t="str">
        <f t="shared" si="272"/>
        <v/>
      </c>
    </row>
    <row r="2279" spans="1:28" s="227" customFormat="1" ht="20.399999999999999">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27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271"/>
        <v>0</v>
      </c>
      <c r="AB2279" s="228" t="str">
        <f t="shared" si="272"/>
        <v/>
      </c>
    </row>
    <row r="2280" spans="1:28" s="227" customFormat="1" ht="20.399999999999999">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27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271"/>
        <v>0</v>
      </c>
      <c r="AB2280" s="228" t="str">
        <f t="shared" si="272"/>
        <v/>
      </c>
    </row>
    <row r="2281" spans="1:28" s="227" customFormat="1" ht="20.399999999999999">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27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271"/>
        <v>0</v>
      </c>
      <c r="AB2281" s="228" t="str">
        <f t="shared" si="272"/>
        <v/>
      </c>
    </row>
    <row r="2282" spans="1:28" s="227" customFormat="1" ht="20.399999999999999">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27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271"/>
        <v>0</v>
      </c>
      <c r="AB2282" s="228" t="str">
        <f t="shared" si="272"/>
        <v/>
      </c>
    </row>
    <row r="2283" spans="1:28" s="227" customFormat="1" ht="20.399999999999999">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27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271"/>
        <v>0</v>
      </c>
      <c r="AB2283" s="228" t="str">
        <f t="shared" si="272"/>
        <v/>
      </c>
    </row>
    <row r="2284" spans="1:28" s="227" customFormat="1" ht="20.399999999999999">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27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271"/>
        <v>0</v>
      </c>
      <c r="AB2284" s="228" t="str">
        <f t="shared" si="272"/>
        <v/>
      </c>
    </row>
    <row r="2285" spans="1:28" s="227" customFormat="1" ht="20.399999999999999">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27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271"/>
        <v>0</v>
      </c>
      <c r="AB2285" s="228" t="str">
        <f t="shared" si="272"/>
        <v/>
      </c>
    </row>
    <row r="2286" spans="1:28" s="227" customFormat="1" ht="20.399999999999999">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27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271"/>
        <v>0</v>
      </c>
      <c r="AB2286" s="228" t="str">
        <f t="shared" si="272"/>
        <v/>
      </c>
    </row>
    <row r="2287" spans="1:28" s="227" customFormat="1" ht="20.399999999999999">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27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271"/>
        <v>0</v>
      </c>
      <c r="AB2287" s="228" t="str">
        <f t="shared" si="272"/>
        <v/>
      </c>
    </row>
    <row r="2288" spans="1:28" s="227" customFormat="1" ht="20.399999999999999">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27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271"/>
        <v>0</v>
      </c>
      <c r="AB2288" s="228" t="str">
        <f t="shared" si="272"/>
        <v/>
      </c>
    </row>
    <row r="2289" spans="1:28" s="227" customFormat="1" ht="20.399999999999999">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27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271"/>
        <v>0</v>
      </c>
      <c r="AB2289" s="228" t="str">
        <f t="shared" si="272"/>
        <v/>
      </c>
    </row>
    <row r="2290" spans="1:28" s="227" customFormat="1" ht="20.399999999999999">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27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271"/>
        <v>0</v>
      </c>
      <c r="AB2290" s="228" t="str">
        <f t="shared" si="272"/>
        <v/>
      </c>
    </row>
    <row r="2291" spans="1:28" s="227" customFormat="1" ht="20.399999999999999">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27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271"/>
        <v>0</v>
      </c>
      <c r="AB2291" s="228" t="str">
        <f t="shared" si="272"/>
        <v/>
      </c>
    </row>
    <row r="2292" spans="1:28" s="227" customFormat="1" ht="20.399999999999999">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27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271"/>
        <v>0</v>
      </c>
      <c r="AB2292" s="228" t="str">
        <f t="shared" si="272"/>
        <v/>
      </c>
    </row>
    <row r="2293" spans="1:28" s="227" customFormat="1" ht="20.399999999999999">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27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271"/>
        <v>0</v>
      </c>
      <c r="AB2293" s="228" t="str">
        <f t="shared" si="272"/>
        <v/>
      </c>
    </row>
    <row r="2294" spans="1:28" s="227" customFormat="1" ht="20.399999999999999">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27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271"/>
        <v>0</v>
      </c>
      <c r="AB2294" s="228" t="str">
        <f t="shared" si="272"/>
        <v/>
      </c>
    </row>
    <row r="2295" spans="1:28" s="227" customFormat="1" ht="20.399999999999999">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27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271"/>
        <v>0</v>
      </c>
      <c r="AB2295" s="228" t="str">
        <f t="shared" si="272"/>
        <v/>
      </c>
    </row>
    <row r="2296" spans="1:28" s="227" customFormat="1" ht="20.399999999999999">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27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271"/>
        <v>0</v>
      </c>
      <c r="AB2296" s="228" t="str">
        <f t="shared" si="272"/>
        <v/>
      </c>
    </row>
    <row r="2297" spans="1:28" s="227" customFormat="1" ht="20.399999999999999">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27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271"/>
        <v>0</v>
      </c>
      <c r="AB2297" s="228" t="str">
        <f t="shared" si="272"/>
        <v/>
      </c>
    </row>
    <row r="2298" spans="1:28" s="227" customFormat="1" ht="20.399999999999999">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27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271"/>
        <v>0</v>
      </c>
      <c r="AB2298" s="228" t="str">
        <f t="shared" si="272"/>
        <v/>
      </c>
    </row>
    <row r="2299" spans="1:28" s="227" customFormat="1" ht="20.399999999999999">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27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274">IF(AND(C2299="Smelter not listed",OR(LEN(D2299)=0,LEN(E2299)=0)),1,0)</f>
        <v>0</v>
      </c>
      <c r="AB2299" s="228" t="str">
        <f t="shared" ref="AB2299" si="275">B2299&amp;C2299</f>
        <v/>
      </c>
    </row>
    <row r="2300" spans="1:28" s="227" customFormat="1" ht="20.399999999999999">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27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277">IF(AND(C2300="Smelter not listed",OR(LEN(D2300)=0,LEN(E2300)=0)),1,0)</f>
        <v>0</v>
      </c>
      <c r="AB2300" s="228" t="str">
        <f t="shared" ref="AB2300:AB2331" si="278">B2300&amp;C2300</f>
        <v/>
      </c>
    </row>
    <row r="2301" spans="1:28" s="227" customFormat="1" ht="20.399999999999999">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27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277"/>
        <v>0</v>
      </c>
      <c r="AB2301" s="228" t="str">
        <f t="shared" si="278"/>
        <v/>
      </c>
    </row>
    <row r="2302" spans="1:28" s="227" customFormat="1" ht="20.399999999999999">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27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277"/>
        <v>0</v>
      </c>
      <c r="AB2302" s="228" t="str">
        <f t="shared" si="278"/>
        <v/>
      </c>
    </row>
    <row r="2303" spans="1:28" s="227" customFormat="1" ht="20.399999999999999">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27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277"/>
        <v>0</v>
      </c>
      <c r="AB2303" s="228" t="str">
        <f t="shared" si="278"/>
        <v/>
      </c>
    </row>
    <row r="2304" spans="1:28" s="227" customFormat="1" ht="20.399999999999999">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27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277"/>
        <v>0</v>
      </c>
      <c r="AB2304" s="228" t="str">
        <f t="shared" si="278"/>
        <v/>
      </c>
    </row>
    <row r="2305" spans="1:28" s="227" customFormat="1" ht="20.399999999999999">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27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277"/>
        <v>0</v>
      </c>
      <c r="AB2305" s="228" t="str">
        <f t="shared" si="278"/>
        <v/>
      </c>
    </row>
    <row r="2306" spans="1:28" s="227" customFormat="1" ht="20.399999999999999">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27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277"/>
        <v>0</v>
      </c>
      <c r="AB2306" s="228" t="str">
        <f t="shared" si="278"/>
        <v/>
      </c>
    </row>
    <row r="2307" spans="1:28" s="227" customFormat="1" ht="20.399999999999999">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27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277"/>
        <v>0</v>
      </c>
      <c r="AB2307" s="228" t="str">
        <f t="shared" si="278"/>
        <v/>
      </c>
    </row>
    <row r="2308" spans="1:28" s="227" customFormat="1" ht="20.399999999999999">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27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277"/>
        <v>0</v>
      </c>
      <c r="AB2308" s="228" t="str">
        <f t="shared" si="278"/>
        <v/>
      </c>
    </row>
    <row r="2309" spans="1:28" s="227" customFormat="1" ht="20.399999999999999">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27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277"/>
        <v>0</v>
      </c>
      <c r="AB2309" s="228" t="str">
        <f t="shared" si="278"/>
        <v/>
      </c>
    </row>
    <row r="2310" spans="1:28" s="227" customFormat="1" ht="20.399999999999999">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27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277"/>
        <v>0</v>
      </c>
      <c r="AB2310" s="228" t="str">
        <f t="shared" si="278"/>
        <v/>
      </c>
    </row>
    <row r="2311" spans="1:28" s="227" customFormat="1" ht="20.399999999999999">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27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277"/>
        <v>0</v>
      </c>
      <c r="AB2311" s="228" t="str">
        <f t="shared" si="278"/>
        <v/>
      </c>
    </row>
    <row r="2312" spans="1:28" s="227" customFormat="1" ht="20.399999999999999">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27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277"/>
        <v>0</v>
      </c>
      <c r="AB2312" s="228" t="str">
        <f t="shared" si="278"/>
        <v/>
      </c>
    </row>
    <row r="2313" spans="1:28" s="227" customFormat="1" ht="20.399999999999999">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27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277"/>
        <v>0</v>
      </c>
      <c r="AB2313" s="228" t="str">
        <f t="shared" si="278"/>
        <v/>
      </c>
    </row>
    <row r="2314" spans="1:28" s="227" customFormat="1" ht="20.399999999999999">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27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277"/>
        <v>0</v>
      </c>
      <c r="AB2314" s="228" t="str">
        <f t="shared" si="278"/>
        <v/>
      </c>
    </row>
    <row r="2315" spans="1:28" s="227" customFormat="1" ht="20.399999999999999">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27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277"/>
        <v>0</v>
      </c>
      <c r="AB2315" s="228" t="str">
        <f t="shared" si="278"/>
        <v/>
      </c>
    </row>
    <row r="2316" spans="1:28" s="227" customFormat="1" ht="20.399999999999999">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27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277"/>
        <v>0</v>
      </c>
      <c r="AB2316" s="228" t="str">
        <f t="shared" si="278"/>
        <v/>
      </c>
    </row>
    <row r="2317" spans="1:28" s="227" customFormat="1" ht="20.399999999999999">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27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277"/>
        <v>0</v>
      </c>
      <c r="AB2317" s="228" t="str">
        <f t="shared" si="278"/>
        <v/>
      </c>
    </row>
    <row r="2318" spans="1:28" s="227" customFormat="1" ht="20.399999999999999">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27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277"/>
        <v>0</v>
      </c>
      <c r="AB2318" s="228" t="str">
        <f t="shared" si="278"/>
        <v/>
      </c>
    </row>
    <row r="2319" spans="1:28" s="227" customFormat="1" ht="20.399999999999999">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27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277"/>
        <v>0</v>
      </c>
      <c r="AB2319" s="228" t="str">
        <f t="shared" si="278"/>
        <v/>
      </c>
    </row>
    <row r="2320" spans="1:28" s="227" customFormat="1" ht="20.399999999999999">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27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277"/>
        <v>0</v>
      </c>
      <c r="AB2320" s="228" t="str">
        <f t="shared" si="278"/>
        <v/>
      </c>
    </row>
    <row r="2321" spans="1:28" s="227" customFormat="1" ht="20.399999999999999">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27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277"/>
        <v>0</v>
      </c>
      <c r="AB2321" s="228" t="str">
        <f t="shared" si="278"/>
        <v/>
      </c>
    </row>
    <row r="2322" spans="1:28" s="227" customFormat="1" ht="20.399999999999999">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27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277"/>
        <v>0</v>
      </c>
      <c r="AB2322" s="228" t="str">
        <f t="shared" si="278"/>
        <v/>
      </c>
    </row>
    <row r="2323" spans="1:28" s="227" customFormat="1" ht="20.399999999999999">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27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277"/>
        <v>0</v>
      </c>
      <c r="AB2323" s="228" t="str">
        <f t="shared" si="278"/>
        <v/>
      </c>
    </row>
    <row r="2324" spans="1:28" s="227" customFormat="1" ht="20.399999999999999">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27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277"/>
        <v>0</v>
      </c>
      <c r="AB2324" s="228" t="str">
        <f t="shared" si="278"/>
        <v/>
      </c>
    </row>
    <row r="2325" spans="1:28" s="227" customFormat="1" ht="20.399999999999999">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27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277"/>
        <v>0</v>
      </c>
      <c r="AB2325" s="228" t="str">
        <f t="shared" si="278"/>
        <v/>
      </c>
    </row>
    <row r="2326" spans="1:28" s="227" customFormat="1" ht="20.399999999999999">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27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277"/>
        <v>0</v>
      </c>
      <c r="AB2326" s="228" t="str">
        <f t="shared" si="278"/>
        <v/>
      </c>
    </row>
    <row r="2327" spans="1:28" s="227" customFormat="1" ht="20.399999999999999">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27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277"/>
        <v>0</v>
      </c>
      <c r="AB2327" s="228" t="str">
        <f t="shared" si="278"/>
        <v/>
      </c>
    </row>
    <row r="2328" spans="1:28" s="227" customFormat="1" ht="20.399999999999999">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27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277"/>
        <v>0</v>
      </c>
      <c r="AB2328" s="228" t="str">
        <f t="shared" si="278"/>
        <v/>
      </c>
    </row>
    <row r="2329" spans="1:28" s="227" customFormat="1" ht="20.399999999999999">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27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277"/>
        <v>0</v>
      </c>
      <c r="AB2329" s="228" t="str">
        <f t="shared" si="278"/>
        <v/>
      </c>
    </row>
    <row r="2330" spans="1:28" s="227" customFormat="1" ht="20.399999999999999">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27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277"/>
        <v>0</v>
      </c>
      <c r="AB2330" s="228" t="str">
        <f t="shared" si="278"/>
        <v/>
      </c>
    </row>
    <row r="2331" spans="1:28" s="227" customFormat="1" ht="20.399999999999999">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27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277"/>
        <v>0</v>
      </c>
      <c r="AB2331" s="228" t="str">
        <f t="shared" si="278"/>
        <v/>
      </c>
    </row>
    <row r="2332" spans="1:28" s="227" customFormat="1" ht="20.399999999999999">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27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280">IF(AND(C2332="Smelter not listed",OR(LEN(D2332)=0,LEN(E2332)=0)),1,0)</f>
        <v>0</v>
      </c>
      <c r="AB2332" s="228" t="str">
        <f t="shared" ref="AB2332:AB2362" si="281">B2332&amp;C2332</f>
        <v/>
      </c>
    </row>
    <row r="2333" spans="1:28" s="227" customFormat="1" ht="20.399999999999999">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27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280"/>
        <v>0</v>
      </c>
      <c r="AB2333" s="228" t="str">
        <f t="shared" si="281"/>
        <v/>
      </c>
    </row>
    <row r="2334" spans="1:28" s="227" customFormat="1" ht="20.399999999999999">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27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280"/>
        <v>0</v>
      </c>
      <c r="AB2334" s="228" t="str">
        <f t="shared" si="281"/>
        <v/>
      </c>
    </row>
    <row r="2335" spans="1:28" s="227" customFormat="1" ht="20.399999999999999">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27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280"/>
        <v>0</v>
      </c>
      <c r="AB2335" s="228" t="str">
        <f t="shared" si="281"/>
        <v/>
      </c>
    </row>
    <row r="2336" spans="1:28" s="227" customFormat="1" ht="20.399999999999999">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27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280"/>
        <v>0</v>
      </c>
      <c r="AB2336" s="228" t="str">
        <f t="shared" si="281"/>
        <v/>
      </c>
    </row>
    <row r="2337" spans="1:28" s="227" customFormat="1" ht="20.399999999999999">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27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280"/>
        <v>0</v>
      </c>
      <c r="AB2337" s="228" t="str">
        <f t="shared" si="281"/>
        <v/>
      </c>
    </row>
    <row r="2338" spans="1:28" s="227" customFormat="1" ht="20.399999999999999">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27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280"/>
        <v>0</v>
      </c>
      <c r="AB2338" s="228" t="str">
        <f t="shared" si="281"/>
        <v/>
      </c>
    </row>
    <row r="2339" spans="1:28" s="227" customFormat="1" ht="20.399999999999999">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27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280"/>
        <v>0</v>
      </c>
      <c r="AB2339" s="228" t="str">
        <f t="shared" si="281"/>
        <v/>
      </c>
    </row>
    <row r="2340" spans="1:28" s="227" customFormat="1" ht="20.399999999999999">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27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280"/>
        <v>0</v>
      </c>
      <c r="AB2340" s="228" t="str">
        <f t="shared" si="281"/>
        <v/>
      </c>
    </row>
    <row r="2341" spans="1:28" s="227" customFormat="1" ht="20.399999999999999">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27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280"/>
        <v>0</v>
      </c>
      <c r="AB2341" s="228" t="str">
        <f t="shared" si="281"/>
        <v/>
      </c>
    </row>
    <row r="2342" spans="1:28" s="227" customFormat="1" ht="20.399999999999999">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27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280"/>
        <v>0</v>
      </c>
      <c r="AB2342" s="228" t="str">
        <f t="shared" si="281"/>
        <v/>
      </c>
    </row>
    <row r="2343" spans="1:28" s="227" customFormat="1" ht="20.399999999999999">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27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280"/>
        <v>0</v>
      </c>
      <c r="AB2343" s="228" t="str">
        <f t="shared" si="281"/>
        <v/>
      </c>
    </row>
    <row r="2344" spans="1:28" s="227" customFormat="1" ht="20.399999999999999">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27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280"/>
        <v>0</v>
      </c>
      <c r="AB2344" s="228" t="str">
        <f t="shared" si="281"/>
        <v/>
      </c>
    </row>
    <row r="2345" spans="1:28" s="227" customFormat="1" ht="20.399999999999999">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27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280"/>
        <v>0</v>
      </c>
      <c r="AB2345" s="228" t="str">
        <f t="shared" si="281"/>
        <v/>
      </c>
    </row>
    <row r="2346" spans="1:28" s="227" customFormat="1" ht="20.399999999999999">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27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280"/>
        <v>0</v>
      </c>
      <c r="AB2346" s="228" t="str">
        <f t="shared" si="281"/>
        <v/>
      </c>
    </row>
    <row r="2347" spans="1:28" s="227" customFormat="1" ht="20.399999999999999">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27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280"/>
        <v>0</v>
      </c>
      <c r="AB2347" s="228" t="str">
        <f t="shared" si="281"/>
        <v/>
      </c>
    </row>
    <row r="2348" spans="1:28" s="227" customFormat="1" ht="20.399999999999999">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27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280"/>
        <v>0</v>
      </c>
      <c r="AB2348" s="228" t="str">
        <f t="shared" si="281"/>
        <v/>
      </c>
    </row>
    <row r="2349" spans="1:28" s="227" customFormat="1" ht="20.399999999999999">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27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280"/>
        <v>0</v>
      </c>
      <c r="AB2349" s="228" t="str">
        <f t="shared" si="281"/>
        <v/>
      </c>
    </row>
    <row r="2350" spans="1:28" s="227" customFormat="1" ht="20.399999999999999">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27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280"/>
        <v>0</v>
      </c>
      <c r="AB2350" s="228" t="str">
        <f t="shared" si="281"/>
        <v/>
      </c>
    </row>
    <row r="2351" spans="1:28" s="227" customFormat="1" ht="20.399999999999999">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27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280"/>
        <v>0</v>
      </c>
      <c r="AB2351" s="228" t="str">
        <f t="shared" si="281"/>
        <v/>
      </c>
    </row>
    <row r="2352" spans="1:28" s="227" customFormat="1" ht="20.399999999999999">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27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280"/>
        <v>0</v>
      </c>
      <c r="AB2352" s="228" t="str">
        <f t="shared" si="281"/>
        <v/>
      </c>
    </row>
    <row r="2353" spans="1:28" s="227" customFormat="1" ht="20.399999999999999">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27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280"/>
        <v>0</v>
      </c>
      <c r="AB2353" s="228" t="str">
        <f t="shared" si="281"/>
        <v/>
      </c>
    </row>
    <row r="2354" spans="1:28" s="227" customFormat="1" ht="20.399999999999999">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27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280"/>
        <v>0</v>
      </c>
      <c r="AB2354" s="228" t="str">
        <f t="shared" si="281"/>
        <v/>
      </c>
    </row>
    <row r="2355" spans="1:28" s="227" customFormat="1" ht="20.399999999999999">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27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280"/>
        <v>0</v>
      </c>
      <c r="AB2355" s="228" t="str">
        <f t="shared" si="281"/>
        <v/>
      </c>
    </row>
    <row r="2356" spans="1:28" s="227" customFormat="1" ht="20.399999999999999">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27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280"/>
        <v>0</v>
      </c>
      <c r="AB2356" s="228" t="str">
        <f t="shared" si="281"/>
        <v/>
      </c>
    </row>
    <row r="2357" spans="1:28" s="227" customFormat="1" ht="20.399999999999999">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27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280"/>
        <v>0</v>
      </c>
      <c r="AB2357" s="228" t="str">
        <f t="shared" si="281"/>
        <v/>
      </c>
    </row>
    <row r="2358" spans="1:28" s="227" customFormat="1" ht="20.399999999999999">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27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280"/>
        <v>0</v>
      </c>
      <c r="AB2358" s="228" t="str">
        <f t="shared" si="281"/>
        <v/>
      </c>
    </row>
    <row r="2359" spans="1:28" s="227" customFormat="1" ht="20.399999999999999">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27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280"/>
        <v>0</v>
      </c>
      <c r="AB2359" s="228" t="str">
        <f t="shared" si="281"/>
        <v/>
      </c>
    </row>
    <row r="2360" spans="1:28" s="227" customFormat="1" ht="20.399999999999999">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27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280"/>
        <v>0</v>
      </c>
      <c r="AB2360" s="228" t="str">
        <f t="shared" si="281"/>
        <v/>
      </c>
    </row>
    <row r="2361" spans="1:28" s="227" customFormat="1" ht="20.399999999999999">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27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280"/>
        <v>0</v>
      </c>
      <c r="AB2361" s="228" t="str">
        <f t="shared" si="281"/>
        <v/>
      </c>
    </row>
    <row r="2362" spans="1:28" s="227" customFormat="1" ht="20.399999999999999">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27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280"/>
        <v>0</v>
      </c>
      <c r="AB2362" s="228" t="str">
        <f t="shared" si="281"/>
        <v/>
      </c>
    </row>
    <row r="2363" spans="1:28" s="227" customFormat="1" ht="20.399999999999999">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28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283">IF(AND(C2363="Smelter not listed",OR(LEN(D2363)=0,LEN(E2363)=0)),1,0)</f>
        <v>0</v>
      </c>
      <c r="AB2363" s="228" t="str">
        <f t="shared" ref="AB2363" si="284">B2363&amp;C2363</f>
        <v/>
      </c>
    </row>
    <row r="2364" spans="1:28" s="227" customFormat="1" ht="20.399999999999999">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28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286">IF(AND(C2364="Smelter not listed",OR(LEN(D2364)=0,LEN(E2364)=0)),1,0)</f>
        <v>0</v>
      </c>
      <c r="AB2364" s="228" t="str">
        <f t="shared" ref="AB2364:AB2395" si="287">B2364&amp;C2364</f>
        <v/>
      </c>
    </row>
    <row r="2365" spans="1:28" s="227" customFormat="1" ht="20.399999999999999">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28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286"/>
        <v>0</v>
      </c>
      <c r="AB2365" s="228" t="str">
        <f t="shared" si="287"/>
        <v/>
      </c>
    </row>
    <row r="2366" spans="1:28" s="227" customFormat="1" ht="20.399999999999999">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28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286"/>
        <v>0</v>
      </c>
      <c r="AB2366" s="228" t="str">
        <f t="shared" si="287"/>
        <v/>
      </c>
    </row>
    <row r="2367" spans="1:28" s="227" customFormat="1" ht="20.399999999999999">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28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286"/>
        <v>0</v>
      </c>
      <c r="AB2367" s="228" t="str">
        <f t="shared" si="287"/>
        <v/>
      </c>
    </row>
    <row r="2368" spans="1:28" s="227" customFormat="1" ht="20.399999999999999">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28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286"/>
        <v>0</v>
      </c>
      <c r="AB2368" s="228" t="str">
        <f t="shared" si="287"/>
        <v/>
      </c>
    </row>
    <row r="2369" spans="1:28" s="227" customFormat="1" ht="20.399999999999999">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28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286"/>
        <v>0</v>
      </c>
      <c r="AB2369" s="228" t="str">
        <f t="shared" si="287"/>
        <v/>
      </c>
    </row>
    <row r="2370" spans="1:28" s="227" customFormat="1" ht="20.399999999999999">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28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286"/>
        <v>0</v>
      </c>
      <c r="AB2370" s="228" t="str">
        <f t="shared" si="287"/>
        <v/>
      </c>
    </row>
    <row r="2371" spans="1:28" s="227" customFormat="1" ht="20.399999999999999">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28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286"/>
        <v>0</v>
      </c>
      <c r="AB2371" s="228" t="str">
        <f t="shared" si="287"/>
        <v/>
      </c>
    </row>
    <row r="2372" spans="1:28" s="227" customFormat="1" ht="20.399999999999999">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28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286"/>
        <v>0</v>
      </c>
      <c r="AB2372" s="228" t="str">
        <f t="shared" si="287"/>
        <v/>
      </c>
    </row>
    <row r="2373" spans="1:28" s="227" customFormat="1" ht="20.399999999999999">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28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286"/>
        <v>0</v>
      </c>
      <c r="AB2373" s="228" t="str">
        <f t="shared" si="287"/>
        <v/>
      </c>
    </row>
    <row r="2374" spans="1:28" s="227" customFormat="1" ht="20.399999999999999">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28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286"/>
        <v>0</v>
      </c>
      <c r="AB2374" s="228" t="str">
        <f t="shared" si="287"/>
        <v/>
      </c>
    </row>
    <row r="2375" spans="1:28" s="227" customFormat="1" ht="20.399999999999999">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28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286"/>
        <v>0</v>
      </c>
      <c r="AB2375" s="228" t="str">
        <f t="shared" si="287"/>
        <v/>
      </c>
    </row>
    <row r="2376" spans="1:28" s="227" customFormat="1" ht="20.399999999999999">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28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286"/>
        <v>0</v>
      </c>
      <c r="AB2376" s="228" t="str">
        <f t="shared" si="287"/>
        <v/>
      </c>
    </row>
    <row r="2377" spans="1:28" s="227" customFormat="1" ht="20.399999999999999">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28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286"/>
        <v>0</v>
      </c>
      <c r="AB2377" s="228" t="str">
        <f t="shared" si="287"/>
        <v/>
      </c>
    </row>
    <row r="2378" spans="1:28" s="227" customFormat="1" ht="20.399999999999999">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28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286"/>
        <v>0</v>
      </c>
      <c r="AB2378" s="228" t="str">
        <f t="shared" si="287"/>
        <v/>
      </c>
    </row>
    <row r="2379" spans="1:28" s="227" customFormat="1" ht="20.399999999999999">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28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286"/>
        <v>0</v>
      </c>
      <c r="AB2379" s="228" t="str">
        <f t="shared" si="287"/>
        <v/>
      </c>
    </row>
    <row r="2380" spans="1:28" s="227" customFormat="1" ht="20.399999999999999">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28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286"/>
        <v>0</v>
      </c>
      <c r="AB2380" s="228" t="str">
        <f t="shared" si="287"/>
        <v/>
      </c>
    </row>
    <row r="2381" spans="1:28" s="227" customFormat="1" ht="20.399999999999999">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28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286"/>
        <v>0</v>
      </c>
      <c r="AB2381" s="228" t="str">
        <f t="shared" si="287"/>
        <v/>
      </c>
    </row>
    <row r="2382" spans="1:28" s="227" customFormat="1" ht="20.399999999999999">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28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286"/>
        <v>0</v>
      </c>
      <c r="AB2382" s="228" t="str">
        <f t="shared" si="287"/>
        <v/>
      </c>
    </row>
    <row r="2383" spans="1:28" s="227" customFormat="1" ht="20.399999999999999">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28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286"/>
        <v>0</v>
      </c>
      <c r="AB2383" s="228" t="str">
        <f t="shared" si="287"/>
        <v/>
      </c>
    </row>
    <row r="2384" spans="1:28" s="227" customFormat="1" ht="20.399999999999999">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28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286"/>
        <v>0</v>
      </c>
      <c r="AB2384" s="228" t="str">
        <f t="shared" si="287"/>
        <v/>
      </c>
    </row>
    <row r="2385" spans="1:28" s="227" customFormat="1" ht="20.399999999999999">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28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286"/>
        <v>0</v>
      </c>
      <c r="AB2385" s="228" t="str">
        <f t="shared" si="287"/>
        <v/>
      </c>
    </row>
    <row r="2386" spans="1:28" s="227" customFormat="1" ht="20.399999999999999">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28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286"/>
        <v>0</v>
      </c>
      <c r="AB2386" s="228" t="str">
        <f t="shared" si="287"/>
        <v/>
      </c>
    </row>
    <row r="2387" spans="1:28" s="227" customFormat="1" ht="20.399999999999999">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28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286"/>
        <v>0</v>
      </c>
      <c r="AB2387" s="228" t="str">
        <f t="shared" si="287"/>
        <v/>
      </c>
    </row>
    <row r="2388" spans="1:28" s="227" customFormat="1" ht="20.399999999999999">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28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286"/>
        <v>0</v>
      </c>
      <c r="AB2388" s="228" t="str">
        <f t="shared" si="287"/>
        <v/>
      </c>
    </row>
    <row r="2389" spans="1:28" s="227" customFormat="1" ht="20.399999999999999">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28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286"/>
        <v>0</v>
      </c>
      <c r="AB2389" s="228" t="str">
        <f t="shared" si="287"/>
        <v/>
      </c>
    </row>
    <row r="2390" spans="1:28" s="227" customFormat="1" ht="20.399999999999999">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28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286"/>
        <v>0</v>
      </c>
      <c r="AB2390" s="228" t="str">
        <f t="shared" si="287"/>
        <v/>
      </c>
    </row>
    <row r="2391" spans="1:28" s="227" customFormat="1" ht="20.399999999999999">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28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286"/>
        <v>0</v>
      </c>
      <c r="AB2391" s="228" t="str">
        <f t="shared" si="287"/>
        <v/>
      </c>
    </row>
    <row r="2392" spans="1:28" s="227" customFormat="1" ht="20.399999999999999">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28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286"/>
        <v>0</v>
      </c>
      <c r="AB2392" s="228" t="str">
        <f t="shared" si="287"/>
        <v/>
      </c>
    </row>
    <row r="2393" spans="1:28" s="227" customFormat="1" ht="20.399999999999999">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28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286"/>
        <v>0</v>
      </c>
      <c r="AB2393" s="228" t="str">
        <f t="shared" si="287"/>
        <v/>
      </c>
    </row>
    <row r="2394" spans="1:28" s="227" customFormat="1" ht="20.399999999999999">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28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286"/>
        <v>0</v>
      </c>
      <c r="AB2394" s="228" t="str">
        <f t="shared" si="287"/>
        <v/>
      </c>
    </row>
    <row r="2395" spans="1:28" s="227" customFormat="1" ht="20.399999999999999">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28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286"/>
        <v>0</v>
      </c>
      <c r="AB2395" s="228" t="str">
        <f t="shared" si="287"/>
        <v/>
      </c>
    </row>
    <row r="2396" spans="1:28" s="227" customFormat="1" ht="20.399999999999999">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28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289">IF(AND(C2396="Smelter not listed",OR(LEN(D2396)=0,LEN(E2396)=0)),1,0)</f>
        <v>0</v>
      </c>
      <c r="AB2396" s="228" t="str">
        <f t="shared" ref="AB2396:AB2426" si="290">B2396&amp;C2396</f>
        <v/>
      </c>
    </row>
    <row r="2397" spans="1:28" s="227" customFormat="1" ht="20.399999999999999">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28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289"/>
        <v>0</v>
      </c>
      <c r="AB2397" s="228" t="str">
        <f t="shared" si="290"/>
        <v/>
      </c>
    </row>
    <row r="2398" spans="1:28" s="227" customFormat="1" ht="20.399999999999999">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28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289"/>
        <v>0</v>
      </c>
      <c r="AB2398" s="228" t="str">
        <f t="shared" si="290"/>
        <v/>
      </c>
    </row>
    <row r="2399" spans="1:28" s="227" customFormat="1" ht="20.399999999999999">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28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289"/>
        <v>0</v>
      </c>
      <c r="AB2399" s="228" t="str">
        <f t="shared" si="290"/>
        <v/>
      </c>
    </row>
    <row r="2400" spans="1:28" s="227" customFormat="1" ht="20.399999999999999">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28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289"/>
        <v>0</v>
      </c>
      <c r="AB2400" s="228" t="str">
        <f t="shared" si="290"/>
        <v/>
      </c>
    </row>
    <row r="2401" spans="1:28" s="227" customFormat="1" ht="20.399999999999999">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28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289"/>
        <v>0</v>
      </c>
      <c r="AB2401" s="228" t="str">
        <f t="shared" si="290"/>
        <v/>
      </c>
    </row>
    <row r="2402" spans="1:28" s="227" customFormat="1" ht="20.399999999999999">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28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289"/>
        <v>0</v>
      </c>
      <c r="AB2402" s="228" t="str">
        <f t="shared" si="290"/>
        <v/>
      </c>
    </row>
    <row r="2403" spans="1:28" s="227" customFormat="1" ht="20.399999999999999">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28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289"/>
        <v>0</v>
      </c>
      <c r="AB2403" s="228" t="str">
        <f t="shared" si="290"/>
        <v/>
      </c>
    </row>
    <row r="2404" spans="1:28" s="227" customFormat="1" ht="20.399999999999999">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28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289"/>
        <v>0</v>
      </c>
      <c r="AB2404" s="228" t="str">
        <f t="shared" si="290"/>
        <v/>
      </c>
    </row>
    <row r="2405" spans="1:28" s="227" customFormat="1" ht="20.399999999999999">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28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289"/>
        <v>0</v>
      </c>
      <c r="AB2405" s="228" t="str">
        <f t="shared" si="290"/>
        <v/>
      </c>
    </row>
    <row r="2406" spans="1:28" s="227" customFormat="1" ht="20.399999999999999">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28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289"/>
        <v>0</v>
      </c>
      <c r="AB2406" s="228" t="str">
        <f t="shared" si="290"/>
        <v/>
      </c>
    </row>
    <row r="2407" spans="1:28" s="227" customFormat="1" ht="20.399999999999999">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28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289"/>
        <v>0</v>
      </c>
      <c r="AB2407" s="228" t="str">
        <f t="shared" si="290"/>
        <v/>
      </c>
    </row>
    <row r="2408" spans="1:28" s="227" customFormat="1" ht="20.399999999999999">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28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289"/>
        <v>0</v>
      </c>
      <c r="AB2408" s="228" t="str">
        <f t="shared" si="290"/>
        <v/>
      </c>
    </row>
    <row r="2409" spans="1:28" s="227" customFormat="1" ht="20.399999999999999">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28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289"/>
        <v>0</v>
      </c>
      <c r="AB2409" s="228" t="str">
        <f t="shared" si="290"/>
        <v/>
      </c>
    </row>
    <row r="2410" spans="1:28" s="227" customFormat="1" ht="20.399999999999999">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28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289"/>
        <v>0</v>
      </c>
      <c r="AB2410" s="228" t="str">
        <f t="shared" si="290"/>
        <v/>
      </c>
    </row>
    <row r="2411" spans="1:28" s="227" customFormat="1" ht="20.399999999999999">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28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289"/>
        <v>0</v>
      </c>
      <c r="AB2411" s="228" t="str">
        <f t="shared" si="290"/>
        <v/>
      </c>
    </row>
    <row r="2412" spans="1:28" s="227" customFormat="1" ht="20.399999999999999">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28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289"/>
        <v>0</v>
      </c>
      <c r="AB2412" s="228" t="str">
        <f t="shared" si="290"/>
        <v/>
      </c>
    </row>
    <row r="2413" spans="1:28" s="227" customFormat="1" ht="20.399999999999999">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28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289"/>
        <v>0</v>
      </c>
      <c r="AB2413" s="228" t="str">
        <f t="shared" si="290"/>
        <v/>
      </c>
    </row>
    <row r="2414" spans="1:28" s="227" customFormat="1" ht="20.399999999999999">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28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289"/>
        <v>0</v>
      </c>
      <c r="AB2414" s="228" t="str">
        <f t="shared" si="290"/>
        <v/>
      </c>
    </row>
    <row r="2415" spans="1:28" s="227" customFormat="1" ht="20.399999999999999">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28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289"/>
        <v>0</v>
      </c>
      <c r="AB2415" s="228" t="str">
        <f t="shared" si="290"/>
        <v/>
      </c>
    </row>
    <row r="2416" spans="1:28" s="227" customFormat="1" ht="20.399999999999999">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28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289"/>
        <v>0</v>
      </c>
      <c r="AB2416" s="228" t="str">
        <f t="shared" si="290"/>
        <v/>
      </c>
    </row>
    <row r="2417" spans="1:28" s="227" customFormat="1" ht="20.399999999999999">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28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289"/>
        <v>0</v>
      </c>
      <c r="AB2417" s="228" t="str">
        <f t="shared" si="290"/>
        <v/>
      </c>
    </row>
    <row r="2418" spans="1:28" s="227" customFormat="1" ht="20.399999999999999">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28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289"/>
        <v>0</v>
      </c>
      <c r="AB2418" s="228" t="str">
        <f t="shared" si="290"/>
        <v/>
      </c>
    </row>
    <row r="2419" spans="1:28" s="227" customFormat="1" ht="20.399999999999999">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28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289"/>
        <v>0</v>
      </c>
      <c r="AB2419" s="228" t="str">
        <f t="shared" si="290"/>
        <v/>
      </c>
    </row>
    <row r="2420" spans="1:28" s="227" customFormat="1" ht="20.399999999999999">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28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289"/>
        <v>0</v>
      </c>
      <c r="AB2420" s="228" t="str">
        <f t="shared" si="290"/>
        <v/>
      </c>
    </row>
    <row r="2421" spans="1:28" s="227" customFormat="1" ht="20.399999999999999">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28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289"/>
        <v>0</v>
      </c>
      <c r="AB2421" s="228" t="str">
        <f t="shared" si="290"/>
        <v/>
      </c>
    </row>
    <row r="2422" spans="1:28" s="227" customFormat="1" ht="20.399999999999999">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28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289"/>
        <v>0</v>
      </c>
      <c r="AB2422" s="228" t="str">
        <f t="shared" si="290"/>
        <v/>
      </c>
    </row>
    <row r="2423" spans="1:28" s="227" customFormat="1" ht="20.399999999999999">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28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289"/>
        <v>0</v>
      </c>
      <c r="AB2423" s="228" t="str">
        <f t="shared" si="290"/>
        <v/>
      </c>
    </row>
    <row r="2424" spans="1:28" s="227" customFormat="1" ht="20.399999999999999">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28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289"/>
        <v>0</v>
      </c>
      <c r="AB2424" s="228" t="str">
        <f t="shared" si="290"/>
        <v/>
      </c>
    </row>
    <row r="2425" spans="1:28" s="227" customFormat="1" ht="20.399999999999999">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28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289"/>
        <v>0</v>
      </c>
      <c r="AB2425" s="228" t="str">
        <f t="shared" si="290"/>
        <v/>
      </c>
    </row>
    <row r="2426" spans="1:28" s="227" customFormat="1" ht="20.399999999999999">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28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289"/>
        <v>0</v>
      </c>
      <c r="AB2426" s="228" t="str">
        <f t="shared" si="290"/>
        <v/>
      </c>
    </row>
    <row r="2427" spans="1:28" s="227" customFormat="1" ht="20.399999999999999">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29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292">IF(AND(C2427="Smelter not listed",OR(LEN(D2427)=0,LEN(E2427)=0)),1,0)</f>
        <v>0</v>
      </c>
      <c r="AB2427" s="228" t="str">
        <f t="shared" ref="AB2427" si="293">B2427&amp;C2427</f>
        <v/>
      </c>
    </row>
    <row r="2428" spans="1:28" s="227" customFormat="1" ht="20.399999999999999">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29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295">IF(AND(C2428="Smelter not listed",OR(LEN(D2428)=0,LEN(E2428)=0)),1,0)</f>
        <v>0</v>
      </c>
      <c r="AB2428" s="228" t="str">
        <f t="shared" ref="AB2428:AB2459" si="296">B2428&amp;C2428</f>
        <v/>
      </c>
    </row>
    <row r="2429" spans="1:28" s="227" customFormat="1" ht="20.399999999999999">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29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295"/>
        <v>0</v>
      </c>
      <c r="AB2429" s="228" t="str">
        <f t="shared" si="296"/>
        <v/>
      </c>
    </row>
    <row r="2430" spans="1:28" s="227" customFormat="1" ht="20.399999999999999">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29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295"/>
        <v>0</v>
      </c>
      <c r="AB2430" s="228" t="str">
        <f t="shared" si="296"/>
        <v/>
      </c>
    </row>
    <row r="2431" spans="1:28" s="227" customFormat="1" ht="20.399999999999999">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29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295"/>
        <v>0</v>
      </c>
      <c r="AB2431" s="228" t="str">
        <f t="shared" si="296"/>
        <v/>
      </c>
    </row>
    <row r="2432" spans="1:28" s="227" customFormat="1" ht="20.399999999999999">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29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295"/>
        <v>0</v>
      </c>
      <c r="AB2432" s="228" t="str">
        <f t="shared" si="296"/>
        <v/>
      </c>
    </row>
    <row r="2433" spans="1:28" s="227" customFormat="1" ht="20.399999999999999">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29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295"/>
        <v>0</v>
      </c>
      <c r="AB2433" s="228" t="str">
        <f t="shared" si="296"/>
        <v/>
      </c>
    </row>
    <row r="2434" spans="1:28" s="227" customFormat="1" ht="20.399999999999999">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29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295"/>
        <v>0</v>
      </c>
      <c r="AB2434" s="228" t="str">
        <f t="shared" si="296"/>
        <v/>
      </c>
    </row>
    <row r="2435" spans="1:28" s="227" customFormat="1" ht="20.399999999999999">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29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295"/>
        <v>0</v>
      </c>
      <c r="AB2435" s="228" t="str">
        <f t="shared" si="296"/>
        <v/>
      </c>
    </row>
    <row r="2436" spans="1:28" s="227" customFormat="1" ht="20.399999999999999">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29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295"/>
        <v>0</v>
      </c>
      <c r="AB2436" s="228" t="str">
        <f t="shared" si="296"/>
        <v/>
      </c>
    </row>
    <row r="2437" spans="1:28" s="227" customFormat="1" ht="20.399999999999999">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29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295"/>
        <v>0</v>
      </c>
      <c r="AB2437" s="228" t="str">
        <f t="shared" si="296"/>
        <v/>
      </c>
    </row>
    <row r="2438" spans="1:28" s="227" customFormat="1" ht="20.399999999999999">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29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295"/>
        <v>0</v>
      </c>
      <c r="AB2438" s="228" t="str">
        <f t="shared" si="296"/>
        <v/>
      </c>
    </row>
    <row r="2439" spans="1:28" s="227" customFormat="1" ht="20.399999999999999">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29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295"/>
        <v>0</v>
      </c>
      <c r="AB2439" s="228" t="str">
        <f t="shared" si="296"/>
        <v/>
      </c>
    </row>
    <row r="2440" spans="1:28" s="227" customFormat="1" ht="20.399999999999999">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29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295"/>
        <v>0</v>
      </c>
      <c r="AB2440" s="228" t="str">
        <f t="shared" si="296"/>
        <v/>
      </c>
    </row>
    <row r="2441" spans="1:28" s="227" customFormat="1" ht="20.399999999999999">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29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295"/>
        <v>0</v>
      </c>
      <c r="AB2441" s="228" t="str">
        <f t="shared" si="296"/>
        <v/>
      </c>
    </row>
    <row r="2442" spans="1:28" s="227" customFormat="1" ht="20.399999999999999">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29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295"/>
        <v>0</v>
      </c>
      <c r="AB2442" s="228" t="str">
        <f t="shared" si="296"/>
        <v/>
      </c>
    </row>
    <row r="2443" spans="1:28" s="227" customFormat="1" ht="20.399999999999999">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29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295"/>
        <v>0</v>
      </c>
      <c r="AB2443" s="228" t="str">
        <f t="shared" si="296"/>
        <v/>
      </c>
    </row>
    <row r="2444" spans="1:28" s="227" customFormat="1" ht="20.399999999999999">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29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295"/>
        <v>0</v>
      </c>
      <c r="AB2444" s="228" t="str">
        <f t="shared" si="296"/>
        <v/>
      </c>
    </row>
    <row r="2445" spans="1:28" s="227" customFormat="1" ht="20.399999999999999">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29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295"/>
        <v>0</v>
      </c>
      <c r="AB2445" s="228" t="str">
        <f t="shared" si="296"/>
        <v/>
      </c>
    </row>
    <row r="2446" spans="1:28" s="227" customFormat="1" ht="20.399999999999999">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29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295"/>
        <v>0</v>
      </c>
      <c r="AB2446" s="228" t="str">
        <f t="shared" si="296"/>
        <v/>
      </c>
    </row>
    <row r="2447" spans="1:28" s="227" customFormat="1" ht="20.399999999999999">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29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295"/>
        <v>0</v>
      </c>
      <c r="AB2447" s="228" t="str">
        <f t="shared" si="296"/>
        <v/>
      </c>
    </row>
    <row r="2448" spans="1:28" s="227" customFormat="1" ht="20.399999999999999">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29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295"/>
        <v>0</v>
      </c>
      <c r="AB2448" s="228" t="str">
        <f t="shared" si="296"/>
        <v/>
      </c>
    </row>
    <row r="2449" spans="1:28" s="227" customFormat="1" ht="20.399999999999999">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29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295"/>
        <v>0</v>
      </c>
      <c r="AB2449" s="228" t="str">
        <f t="shared" si="296"/>
        <v/>
      </c>
    </row>
    <row r="2450" spans="1:28" s="227" customFormat="1" ht="20.399999999999999">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29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295"/>
        <v>0</v>
      </c>
      <c r="AB2450" s="228" t="str">
        <f t="shared" si="296"/>
        <v/>
      </c>
    </row>
    <row r="2451" spans="1:28" s="227" customFormat="1" ht="20.399999999999999">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29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295"/>
        <v>0</v>
      </c>
      <c r="AB2451" s="228" t="str">
        <f t="shared" si="296"/>
        <v/>
      </c>
    </row>
    <row r="2452" spans="1:28" s="227" customFormat="1" ht="20.399999999999999">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29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295"/>
        <v>0</v>
      </c>
      <c r="AB2452" s="228" t="str">
        <f t="shared" si="296"/>
        <v/>
      </c>
    </row>
    <row r="2453" spans="1:28" s="227" customFormat="1" ht="20.399999999999999">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29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295"/>
        <v>0</v>
      </c>
      <c r="AB2453" s="228" t="str">
        <f t="shared" si="296"/>
        <v/>
      </c>
    </row>
    <row r="2454" spans="1:28" s="227" customFormat="1" ht="20.399999999999999">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29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295"/>
        <v>0</v>
      </c>
      <c r="AB2454" s="228" t="str">
        <f t="shared" si="296"/>
        <v/>
      </c>
    </row>
    <row r="2455" spans="1:28" s="227" customFormat="1" ht="20.399999999999999">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29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295"/>
        <v>0</v>
      </c>
      <c r="AB2455" s="228" t="str">
        <f t="shared" si="296"/>
        <v/>
      </c>
    </row>
    <row r="2456" spans="1:28" s="227" customFormat="1" ht="20.399999999999999">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29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295"/>
        <v>0</v>
      </c>
      <c r="AB2456" s="228" t="str">
        <f t="shared" si="296"/>
        <v/>
      </c>
    </row>
    <row r="2457" spans="1:28" s="227" customFormat="1" ht="20.399999999999999">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29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295"/>
        <v>0</v>
      </c>
      <c r="AB2457" s="228" t="str">
        <f t="shared" si="296"/>
        <v/>
      </c>
    </row>
    <row r="2458" spans="1:28" s="227" customFormat="1" ht="20.399999999999999">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29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295"/>
        <v>0</v>
      </c>
      <c r="AB2458" s="228" t="str">
        <f t="shared" si="296"/>
        <v/>
      </c>
    </row>
    <row r="2459" spans="1:28" s="227" customFormat="1" ht="20.399999999999999">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29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295"/>
        <v>0</v>
      </c>
      <c r="AB2459" s="228" t="str">
        <f t="shared" si="296"/>
        <v/>
      </c>
    </row>
    <row r="2460" spans="1:28" s="227" customFormat="1" ht="20.399999999999999">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29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298">IF(AND(C2460="Smelter not listed",OR(LEN(D2460)=0,LEN(E2460)=0)),1,0)</f>
        <v>0</v>
      </c>
      <c r="AB2460" s="228" t="str">
        <f t="shared" ref="AB2460:AB2490" si="299">B2460&amp;C2460</f>
        <v/>
      </c>
    </row>
    <row r="2461" spans="1:28" s="227" customFormat="1" ht="20.399999999999999">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29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298"/>
        <v>0</v>
      </c>
      <c r="AB2461" s="228" t="str">
        <f t="shared" si="299"/>
        <v/>
      </c>
    </row>
    <row r="2462" spans="1:28" s="227" customFormat="1" ht="20.399999999999999">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29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298"/>
        <v>0</v>
      </c>
      <c r="AB2462" s="228" t="str">
        <f t="shared" si="299"/>
        <v/>
      </c>
    </row>
    <row r="2463" spans="1:28" s="227" customFormat="1" ht="20.399999999999999">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29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298"/>
        <v>0</v>
      </c>
      <c r="AB2463" s="228" t="str">
        <f t="shared" si="299"/>
        <v/>
      </c>
    </row>
    <row r="2464" spans="1:28" s="227" customFormat="1" ht="20.399999999999999">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29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298"/>
        <v>0</v>
      </c>
      <c r="AB2464" s="228" t="str">
        <f t="shared" si="299"/>
        <v/>
      </c>
    </row>
    <row r="2465" spans="1:28" s="227" customFormat="1" ht="20.399999999999999">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29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298"/>
        <v>0</v>
      </c>
      <c r="AB2465" s="228" t="str">
        <f t="shared" si="299"/>
        <v/>
      </c>
    </row>
    <row r="2466" spans="1:28" s="227" customFormat="1" ht="20.399999999999999">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29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298"/>
        <v>0</v>
      </c>
      <c r="AB2466" s="228" t="str">
        <f t="shared" si="299"/>
        <v/>
      </c>
    </row>
    <row r="2467" spans="1:28" s="227" customFormat="1" ht="20.399999999999999">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29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298"/>
        <v>0</v>
      </c>
      <c r="AB2467" s="228" t="str">
        <f t="shared" si="299"/>
        <v/>
      </c>
    </row>
    <row r="2468" spans="1:28" s="227" customFormat="1" ht="20.399999999999999">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29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298"/>
        <v>0</v>
      </c>
      <c r="AB2468" s="228" t="str">
        <f t="shared" si="299"/>
        <v/>
      </c>
    </row>
    <row r="2469" spans="1:28" s="227" customFormat="1" ht="20.399999999999999">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29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298"/>
        <v>0</v>
      </c>
      <c r="AB2469" s="228" t="str">
        <f t="shared" si="299"/>
        <v/>
      </c>
    </row>
    <row r="2470" spans="1:28" s="227" customFormat="1" ht="20.399999999999999">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29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298"/>
        <v>0</v>
      </c>
      <c r="AB2470" s="228" t="str">
        <f t="shared" si="299"/>
        <v/>
      </c>
    </row>
    <row r="2471" spans="1:28" s="227" customFormat="1" ht="20.399999999999999">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29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298"/>
        <v>0</v>
      </c>
      <c r="AB2471" s="228" t="str">
        <f t="shared" si="299"/>
        <v/>
      </c>
    </row>
    <row r="2472" spans="1:28" s="227" customFormat="1" ht="20.399999999999999">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29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298"/>
        <v>0</v>
      </c>
      <c r="AB2472" s="228" t="str">
        <f t="shared" si="299"/>
        <v/>
      </c>
    </row>
    <row r="2473" spans="1:28" s="227" customFormat="1" ht="20.399999999999999">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29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298"/>
        <v>0</v>
      </c>
      <c r="AB2473" s="228" t="str">
        <f t="shared" si="299"/>
        <v/>
      </c>
    </row>
    <row r="2474" spans="1:28" s="227" customFormat="1" ht="20.399999999999999">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29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298"/>
        <v>0</v>
      </c>
      <c r="AB2474" s="228" t="str">
        <f t="shared" si="299"/>
        <v/>
      </c>
    </row>
    <row r="2475" spans="1:28" s="227" customFormat="1" ht="20.399999999999999">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29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298"/>
        <v>0</v>
      </c>
      <c r="AB2475" s="228" t="str">
        <f t="shared" si="299"/>
        <v/>
      </c>
    </row>
    <row r="2476" spans="1:28" s="227" customFormat="1" ht="20.399999999999999">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29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298"/>
        <v>0</v>
      </c>
      <c r="AB2476" s="228" t="str">
        <f t="shared" si="299"/>
        <v/>
      </c>
    </row>
    <row r="2477" spans="1:28" s="227" customFormat="1" ht="20.399999999999999">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29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298"/>
        <v>0</v>
      </c>
      <c r="AB2477" s="228" t="str">
        <f t="shared" si="299"/>
        <v/>
      </c>
    </row>
    <row r="2478" spans="1:28" s="227" customFormat="1" ht="20.399999999999999">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29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298"/>
        <v>0</v>
      </c>
      <c r="AB2478" s="228" t="str">
        <f t="shared" si="299"/>
        <v/>
      </c>
    </row>
    <row r="2479" spans="1:28" s="227" customFormat="1" ht="20.399999999999999">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29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298"/>
        <v>0</v>
      </c>
      <c r="AB2479" s="228" t="str">
        <f t="shared" si="299"/>
        <v/>
      </c>
    </row>
    <row r="2480" spans="1:28" s="227" customFormat="1" ht="20.399999999999999">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29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298"/>
        <v>0</v>
      </c>
      <c r="AB2480" s="228" t="str">
        <f t="shared" si="299"/>
        <v/>
      </c>
    </row>
    <row r="2481" spans="1:28" s="227" customFormat="1" ht="20.399999999999999">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29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298"/>
        <v>0</v>
      </c>
      <c r="AB2481" s="228" t="str">
        <f t="shared" si="299"/>
        <v/>
      </c>
    </row>
    <row r="2482" spans="1:28" s="227" customFormat="1" ht="20.399999999999999">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29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298"/>
        <v>0</v>
      </c>
      <c r="AB2482" s="228" t="str">
        <f t="shared" si="299"/>
        <v/>
      </c>
    </row>
    <row r="2483" spans="1:28" s="227" customFormat="1" ht="20.399999999999999">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29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298"/>
        <v>0</v>
      </c>
      <c r="AB2483" s="228" t="str">
        <f t="shared" si="299"/>
        <v/>
      </c>
    </row>
    <row r="2484" spans="1:28" s="227" customFormat="1" ht="20.399999999999999">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29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298"/>
        <v>0</v>
      </c>
      <c r="AB2484" s="228" t="str">
        <f t="shared" si="299"/>
        <v/>
      </c>
    </row>
    <row r="2485" spans="1:28" s="227" customFormat="1" ht="20.399999999999999">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29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298"/>
        <v>0</v>
      </c>
      <c r="AB2485" s="228" t="str">
        <f t="shared" si="299"/>
        <v/>
      </c>
    </row>
    <row r="2486" spans="1:28" s="227" customFormat="1" ht="20.399999999999999">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29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298"/>
        <v>0</v>
      </c>
      <c r="AB2486" s="228" t="str">
        <f t="shared" si="299"/>
        <v/>
      </c>
    </row>
    <row r="2487" spans="1:28" s="227" customFormat="1" ht="20.399999999999999">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29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298"/>
        <v>0</v>
      </c>
      <c r="AB2487" s="228" t="str">
        <f t="shared" si="299"/>
        <v/>
      </c>
    </row>
    <row r="2488" spans="1:28" s="227" customFormat="1" ht="20.399999999999999">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29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298"/>
        <v>0</v>
      </c>
      <c r="AB2488" s="228" t="str">
        <f t="shared" si="299"/>
        <v/>
      </c>
    </row>
    <row r="2489" spans="1:28" s="227" customFormat="1" ht="20.399999999999999">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29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298"/>
        <v>0</v>
      </c>
      <c r="AB2489" s="228" t="str">
        <f t="shared" si="299"/>
        <v/>
      </c>
    </row>
    <row r="2490" spans="1:28" s="227" customFormat="1" ht="20.399999999999999">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29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298"/>
        <v>0</v>
      </c>
      <c r="AB2490" s="228" t="str">
        <f t="shared" si="299"/>
        <v/>
      </c>
    </row>
    <row r="2491" spans="1:28" s="227" customFormat="1" ht="20.399999999999999">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0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298"/>
        <v>0</v>
      </c>
      <c r="AB2491" s="228" t="str">
        <f t="shared" ref="AB2491" si="301">B2491&amp;C2491</f>
        <v/>
      </c>
    </row>
    <row r="2492" spans="1:28" s="227" customFormat="1" ht="20.399999999999999">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298"/>
        <v>0</v>
      </c>
      <c r="AB2492" s="228" t="str">
        <f>B2492&amp;C2492</f>
        <v/>
      </c>
    </row>
    <row r="2493" spans="1:28" s="227" customFormat="1" ht="20.399999999999999">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0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399999999999999">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0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399999999999999">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0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399999999999999">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0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399999999999999">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0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399999999999999">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0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399999999999999">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0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399999999999999">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0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399999999999999">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0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399999999999999">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0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399999999999999">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0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399999999999999">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0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2"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129AADAB-7EEC-4CA3-B854-685ABC60F282}"/>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baseColWidth="10" defaultColWidth="8.81640625" defaultRowHeight="12.6"/>
  <cols>
    <col min="1" max="1" width="45.1796875" style="19" customWidth="1"/>
    <col min="2" max="2" width="42.81640625" style="20" customWidth="1"/>
    <col min="3" max="3" width="51.6328125" style="19" customWidth="1"/>
    <col min="4" max="4" width="29.1796875" style="20" customWidth="1"/>
    <col min="5" max="5" width="9" style="19" customWidth="1"/>
    <col min="6" max="6" width="13.6328125" style="19" hidden="1" customWidth="1"/>
    <col min="7" max="7" width="13.36328125" style="19" hidden="1" customWidth="1"/>
    <col min="8" max="9" width="9" style="19" hidden="1" customWidth="1"/>
    <col min="10" max="10" width="48.81640625" style="19" hidden="1" customWidth="1"/>
    <col min="11" max="11" width="9" style="19" hidden="1" customWidth="1"/>
    <col min="12" max="15" width="8.81640625" style="19" hidden="1" customWidth="1"/>
    <col min="16" max="18" width="8.81640625" style="19" customWidth="1"/>
    <col min="19" max="16384" width="8.81640625" style="19"/>
  </cols>
  <sheetData>
    <row r="1" spans="1:10" ht="32.4">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779</v>
      </c>
    </row>
    <row r="2" spans="1:10" ht="16.2">
      <c r="A2" s="66" t="s">
        <v>869</v>
      </c>
      <c r="B2" s="67" t="str">
        <f>IF(F65=1,"Click here to return to Smelter List","")</f>
        <v>Click here to return to Smelter List</v>
      </c>
      <c r="C2" s="121" t="str">
        <f>IF(F65=1,"Click here to return to Product List","")</f>
        <v>Click here to return to Product List</v>
      </c>
      <c r="D2" s="151" t="e">
        <f>IF(H70=0,"0",H70)</f>
        <v>#REF!</v>
      </c>
    </row>
    <row r="3" spans="1:10" ht="16.2">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9">
      <c r="A4" s="90" t="str">
        <f ca="1">Declaration!B8</f>
        <v>Company Name (*):</v>
      </c>
      <c r="B4" s="89" t="str">
        <f>Declaration!D8</f>
        <v>SRM Mikroelektronik GmbH</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f>Declaration!D10</f>
        <v>0</v>
      </c>
      <c r="C6" s="89" t="str">
        <f ca="1">IF(H6=1,J6,I6)</f>
        <v>Complete</v>
      </c>
      <c r="D6" s="95" t="str">
        <f>IF(H6=1,"Click here to provide a Description of Scope","")</f>
        <v/>
      </c>
      <c r="E6" s="20" t="s">
        <v>1273</v>
      </c>
      <c r="F6" s="94">
        <f>IF(OR(B5=Declaration!P9,B5=Declaration!Q9,B5=0),0,1)</f>
        <v>0</v>
      </c>
      <c r="G6" s="70">
        <f>IF(B6=0,1,0)</f>
        <v>1</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Domink Schmidt</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dominik.schmidt@srm-mikroelektronik.de</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 xml:space="preserve"> +49 30 701 900 0</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Domink Schmidt</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dominik.schmidt@srm-mikroelektronik.de</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46121</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
      <c r="A13" s="89" t="str">
        <f ca="1">Declaration!B25</f>
        <v>1) Is any 3TG intentionally added or used in the product(s) or in the production process? (*)</v>
      </c>
      <c r="B13" s="92"/>
      <c r="C13" s="92"/>
      <c r="D13" s="96"/>
      <c r="E13" s="20" t="s">
        <v>783</v>
      </c>
      <c r="F13" s="93"/>
      <c r="H13" s="19">
        <f t="shared" si="3"/>
        <v>0</v>
      </c>
    </row>
    <row r="14" spans="1:10" ht="26.4">
      <c r="A14" s="90" t="str">
        <f ca="1">Declaration!B26</f>
        <v>Tantalum  (*)</v>
      </c>
      <c r="B14" s="89" t="str">
        <f>Declaration!D26</f>
        <v>Yes</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Gold  (*)</v>
      </c>
      <c r="B16" s="89" t="str">
        <f>Declaration!D28</f>
        <v>Yes</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Tungsten  (*)</v>
      </c>
      <c r="B17" s="89" t="str">
        <f>Declaration!D29</f>
        <v>Yes</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0.4">
      <c r="A18" s="89" t="str">
        <f ca="1">Declaration!B31</f>
        <v>2) Does any 3TG remain in the product(s)? (*)</v>
      </c>
      <c r="B18" s="92"/>
      <c r="C18" s="92"/>
      <c r="D18" s="96"/>
      <c r="E18" s="20" t="s">
        <v>781</v>
      </c>
      <c r="F18" s="93"/>
      <c r="J18" s="148"/>
    </row>
    <row r="19" spans="1:10" ht="39">
      <c r="A19" s="90" t="str">
        <f ca="1">Declaration!B32</f>
        <v>Tantalum  (*)</v>
      </c>
      <c r="B19" s="89" t="str">
        <f>IF($B$14="Yes",Declaration!D32,0)</f>
        <v>Yes</v>
      </c>
      <c r="C19" s="89" t="str">
        <f ca="1">IF(H19=1,J19,I19)</f>
        <v>Complete</v>
      </c>
      <c r="D19" s="97" t="str">
        <f>IF(H19=1,"Click here to answer question 2 for Tantalum","")</f>
        <v/>
      </c>
      <c r="E19" s="20" t="s">
        <v>780</v>
      </c>
      <c r="F19" s="94">
        <f>IF(B$14="No",0,1)</f>
        <v>1</v>
      </c>
      <c r="G19" s="70">
        <f>IF(B19=0,1,0)</f>
        <v>0</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780</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Gold  (*)</v>
      </c>
      <c r="B21" s="89" t="str">
        <f>IF($B$16="Yes",Declaration!D34,0)</f>
        <v>Yes</v>
      </c>
      <c r="C21" s="89" t="str">
        <f ca="1">IF(H21=1,J21,I21)</f>
        <v>Complete</v>
      </c>
      <c r="D21" s="97" t="str">
        <f>IF(H21=1,"Click here to answer question 2 for Gold","")</f>
        <v/>
      </c>
      <c r="E21" s="20" t="s">
        <v>780</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Tungsten  (*)</v>
      </c>
      <c r="B22" s="89" t="str">
        <f>IF($B$17="Yes",Declaration!D35,0)</f>
        <v>Yes</v>
      </c>
      <c r="C22" s="89" t="str">
        <f ca="1">IF(H22=1,J22,I22)</f>
        <v>Complete</v>
      </c>
      <c r="D22" s="97" t="str">
        <f>IF(H22=1,"Click here to answer question 2 for Tungsten","")</f>
        <v/>
      </c>
      <c r="E22" s="20" t="s">
        <v>780</v>
      </c>
      <c r="F22" s="94">
        <f>IF(B$17="No",0,1)</f>
        <v>1</v>
      </c>
      <c r="G22" s="70">
        <f>IF(B22=0,1,0)</f>
        <v>0</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780</v>
      </c>
      <c r="F23" s="93"/>
      <c r="J23" s="148"/>
    </row>
    <row r="24" spans="1:10" ht="39">
      <c r="A24" s="90" t="str">
        <f ca="1">Declaration!B38</f>
        <v>Tantalum  (*)</v>
      </c>
      <c r="B24" s="89" t="str">
        <f>IF(AND($B$14="Yes",$B$19="Yes"),Declaration!D38,0)</f>
        <v>No</v>
      </c>
      <c r="C24" s="89" t="str">
        <f ca="1">IF(H24=1,J24,I24)</f>
        <v>Complete</v>
      </c>
      <c r="D24" s="97" t="str">
        <f>IF(H24=1,"Click here to answer question 3 for Tantalum","")</f>
        <v/>
      </c>
      <c r="E24" s="20" t="s">
        <v>780</v>
      </c>
      <c r="F24" s="94">
        <f>IF(OR(B14="No",B19="No"),0,1)</f>
        <v>1</v>
      </c>
      <c r="G24" s="70">
        <f t="shared" ref="G24" si="6">IF(B24=0,1,0)</f>
        <v>0</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No</v>
      </c>
      <c r="C25" s="89" t="str">
        <f ca="1">IF(H25=1,J25,I25)</f>
        <v>Complete</v>
      </c>
      <c r="D25" s="97" t="str">
        <f>IF(H25=1,"Click here to answer question 3 for Tin","")</f>
        <v/>
      </c>
      <c r="E25" s="20" t="s">
        <v>780</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Gold  (*)</v>
      </c>
      <c r="B26" s="89" t="str">
        <f>IF(AND($B$16="Yes",$B$21="Yes"),Declaration!D40,0)</f>
        <v>No</v>
      </c>
      <c r="C26" s="89" t="str">
        <f ca="1">IF(H26=1,J26,I26)</f>
        <v>Complete</v>
      </c>
      <c r="D26" s="97" t="str">
        <f>IF(H26=1,"Click here to answer question 3 for Gold","")</f>
        <v/>
      </c>
      <c r="E26" s="20" t="s">
        <v>780</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Tungsten  (*)</v>
      </c>
      <c r="B27" s="89" t="str">
        <f>IF(AND($B$17="Yes",$B$22="Yes"),Declaration!D41,0)</f>
        <v>No</v>
      </c>
      <c r="C27" s="89" t="str">
        <f ca="1">IF(H27=1,J27,I27)</f>
        <v>Complete</v>
      </c>
      <c r="D27" s="97" t="str">
        <f>IF(H27=1,"Click here to answer question 3 for Tungsten","")</f>
        <v/>
      </c>
      <c r="E27" s="20" t="s">
        <v>780</v>
      </c>
      <c r="F27" s="94">
        <f>IF(OR(B17="No",B22="No"),0,1)</f>
        <v>1</v>
      </c>
      <c r="G27" s="70">
        <f>IF(B27=0,1,0)</f>
        <v>0</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Tantalum  (*)</v>
      </c>
      <c r="B29" s="89" t="str">
        <f>IF(AND($B$14="Yes",$B$19="Yes"),Declaration!D44,0)</f>
        <v>No</v>
      </c>
      <c r="C29" s="89" t="str">
        <f ca="1">IF(H29=1,J29,I29)</f>
        <v>Complete</v>
      </c>
      <c r="D29" s="260" t="str">
        <f>IF(H29=1,"Click here to answer question 4 for Tantalum","")</f>
        <v/>
      </c>
      <c r="E29" s="20"/>
      <c r="F29" s="94">
        <f>F24</f>
        <v>1</v>
      </c>
      <c r="G29" s="70">
        <f t="shared" ref="G29" si="8">IF(B29=0,1,0)</f>
        <v>0</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No</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No</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Tungsten  (*)</v>
      </c>
      <c r="B32" s="89" t="str">
        <f>IF(AND($B$17="Yes",$B$22="Yes"),Declaration!D47,0)</f>
        <v>No</v>
      </c>
      <c r="C32" s="89" t="str">
        <f ca="1">IF(H32=1,J32,I32)</f>
        <v>Complete</v>
      </c>
      <c r="D32" s="260" t="str">
        <f>IF(H32=1,"Click here to answer question 4 for Tungsten","")</f>
        <v/>
      </c>
      <c r="E32" s="20"/>
      <c r="F32" s="94">
        <f>F27</f>
        <v>1</v>
      </c>
      <c r="G32" s="70">
        <f>IF(B32=0,1,0)</f>
        <v>0</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7.799999999999997">
      <c r="A33" s="89" t="str">
        <f ca="1">Declaration!B49</f>
        <v>5) Does 100 percent of the 3TG (necessary to the functionality or production of your products) originate from recycled or scrap sources?  (*)</v>
      </c>
      <c r="B33" s="92"/>
      <c r="C33" s="92"/>
      <c r="D33" s="96"/>
      <c r="E33" s="20" t="s">
        <v>1273</v>
      </c>
      <c r="F33" s="93"/>
      <c r="J33" s="148"/>
    </row>
    <row r="34" spans="1:10" ht="39">
      <c r="A34" s="90" t="str">
        <f ca="1">Declaration!B50</f>
        <v>Tantalum  (*)</v>
      </c>
      <c r="B34" s="89" t="str">
        <f>IF(AND($B$14="Yes",$B$19="Yes"),Declaration!D50,0)</f>
        <v>Unknown</v>
      </c>
      <c r="C34" s="89" t="str">
        <f ca="1">IF(H34=1,J34,I34)</f>
        <v>Complete</v>
      </c>
      <c r="D34" s="260" t="str">
        <f>IF(H34=1,"Click here to answer question 5 for Tantalum","")</f>
        <v/>
      </c>
      <c r="E34" s="20" t="s">
        <v>1273</v>
      </c>
      <c r="F34" s="94">
        <f>F24</f>
        <v>1</v>
      </c>
      <c r="G34" s="70">
        <f>IF(B34=0,1,0)</f>
        <v>0</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Unknown</v>
      </c>
      <c r="C35" s="89" t="str">
        <f ca="1">IF(H35=1,J35,I35)</f>
        <v>Complete</v>
      </c>
      <c r="D35" s="260" t="str">
        <f>IF(H35=1,"Click here to answer question 5 for Tin","")</f>
        <v/>
      </c>
      <c r="E35" s="20" t="s">
        <v>1273</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Gold  (*)</v>
      </c>
      <c r="B36" s="89" t="str">
        <f>IF(AND($B$16="Yes",$B$21="Yes"),Declaration!D52,0)</f>
        <v>Unknown</v>
      </c>
      <c r="C36" s="89" t="str">
        <f ca="1">IF(H36=1,J36,I36)</f>
        <v>Complete</v>
      </c>
      <c r="D36" s="260" t="str">
        <f>IF(H36=1,"Click here to answer question 5 for Gold","")</f>
        <v/>
      </c>
      <c r="E36" s="20" t="s">
        <v>1273</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9">
      <c r="A37" s="90" t="str">
        <f ca="1">Declaration!B53</f>
        <v>Tungsten  (*)</v>
      </c>
      <c r="B37" s="89" t="str">
        <f>IF(AND($B$17="Yes",$B$22="Yes"),Declaration!D53,0)</f>
        <v>Unknown</v>
      </c>
      <c r="C37" s="89" t="str">
        <f ca="1">IF(H37=1,J37,I37)</f>
        <v>Complete</v>
      </c>
      <c r="D37" s="260" t="str">
        <f>IF(H37=1,"Click here to answer question 5 for Tungsten","")</f>
        <v/>
      </c>
      <c r="E37" s="20" t="s">
        <v>1273</v>
      </c>
      <c r="F37" s="94">
        <f>F27</f>
        <v>1</v>
      </c>
      <c r="G37" s="70">
        <f>IF(B37=0,1,0)</f>
        <v>0</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7.799999999999997">
      <c r="A38" s="89" t="str">
        <f ca="1">Declaration!B55</f>
        <v>6) What percentage of relevant suppliers have provided a response to your supply chain survey?  (*)</v>
      </c>
      <c r="B38" s="92"/>
      <c r="C38" s="92"/>
      <c r="D38" s="96"/>
      <c r="E38" s="20" t="s">
        <v>780</v>
      </c>
      <c r="F38" s="93"/>
    </row>
    <row r="39" spans="1:10" ht="26.4">
      <c r="A39" s="90" t="str">
        <f ca="1">Declaration!B56</f>
        <v>Tantalum  (*)</v>
      </c>
      <c r="B39" s="268" t="str">
        <f>IF(AND($B$14="Yes",$B$19="Yes"),Declaration!D59,0)</f>
        <v>Greater than 90%</v>
      </c>
      <c r="C39" s="89" t="str">
        <f ca="1">IF(H39=1,J39,I39)</f>
        <v>Complete</v>
      </c>
      <c r="D39" s="261" t="str">
        <f>IF(H39=1,"Click here to answer question 6 for Tantalum","")</f>
        <v/>
      </c>
      <c r="E39" s="20" t="s">
        <v>779</v>
      </c>
      <c r="F39" s="94">
        <f>F24</f>
        <v>1</v>
      </c>
      <c r="G39" s="70">
        <f>IF(B39=0,1,0)</f>
        <v>0</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4">
      <c r="A40" s="90" t="str">
        <f ca="1">Declaration!B57</f>
        <v>Tin  (*)</v>
      </c>
      <c r="B40" s="268" t="str">
        <f>IF(AND($B$15="Yes",$B$20="Yes"),Declaration!D57,0)</f>
        <v>Greater than 90%</v>
      </c>
      <c r="C40" s="89" t="str">
        <f ca="1">IF(H40=1,J40,I40)</f>
        <v>Complete</v>
      </c>
      <c r="D40" s="261" t="str">
        <f>IF(H40=1,"Click here to answer question 6 for Tin","")</f>
        <v/>
      </c>
      <c r="E40" s="20" t="s">
        <v>779</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4">
      <c r="A41" s="90" t="str">
        <f ca="1">Declaration!B58</f>
        <v>Gold  (*)</v>
      </c>
      <c r="B41" s="268" t="str">
        <f>IF(AND($B$16="Yes",$B$21="Yes"),Declaration!D58,0)</f>
        <v>Greater than 90%</v>
      </c>
      <c r="C41" s="89" t="str">
        <f ca="1">IF(H41=1,J41,I41)</f>
        <v>Complete</v>
      </c>
      <c r="D41" s="261" t="str">
        <f>IF(H41=1,"Click here to answer question 6 for Gold","")</f>
        <v/>
      </c>
      <c r="E41" s="20" t="s">
        <v>779</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4">
      <c r="A42" s="90" t="str">
        <f ca="1">Declaration!B59</f>
        <v>Tungsten  (*)</v>
      </c>
      <c r="B42" s="268" t="e">
        <f>IF(AND($B$17="Yes",$B$22="Yes"),Declaration!#REF!,0)</f>
        <v>#REF!</v>
      </c>
      <c r="C42" s="89" t="e">
        <f>IF(H42=1,J42,I42)</f>
        <v>#REF!</v>
      </c>
      <c r="D42" s="261" t="e">
        <f>IF(H42=1,"Click here to answer question 6 for Tungsten","")</f>
        <v>#REF!</v>
      </c>
      <c r="E42" s="20" t="s">
        <v>779</v>
      </c>
      <c r="F42" s="94">
        <f>F27</f>
        <v>1</v>
      </c>
      <c r="G42" s="70" t="e">
        <f>IF(B42=0,1,0)</f>
        <v>#REF!</v>
      </c>
      <c r="H42" s="71" t="e">
        <f>F42*G42</f>
        <v>#REF!</v>
      </c>
      <c r="I42" s="147" t="str">
        <f ca="1">OFFSET(L!$C$1,MATCH("Checker"&amp;"Comp",L!$A:$A,0)-1,SL,,)</f>
        <v>Complete</v>
      </c>
      <c r="J42" s="19" t="str">
        <f ca="1">OFFSET(L!$C$1,MATCH("Checker"&amp;ADDRESS(ROW(),COLUMN(),4),L!$A:$A,0)-1,SL,,)</f>
        <v>Provide % of completeness of supplier's smelter information on Declaration tab cell D53</v>
      </c>
    </row>
    <row r="43" spans="1:10" ht="50.4">
      <c r="A43" s="89" t="str">
        <f ca="1">Declaration!B61</f>
        <v>7) Have you identified all of the smelters supplying the 3TG to your supply chain?  (*)</v>
      </c>
      <c r="B43" s="92"/>
      <c r="C43" s="92"/>
      <c r="D43" s="96"/>
      <c r="E43" s="20" t="s">
        <v>781</v>
      </c>
      <c r="F43" s="93"/>
    </row>
    <row r="44" spans="1:10" ht="51.6">
      <c r="A44" s="90" t="str">
        <f ca="1">Declaration!B62</f>
        <v>Tantalum  (*)</v>
      </c>
      <c r="B44" s="89" t="str">
        <f>IF(AND($B$14="Yes",$B$19="Yes"),Declaration!D62,0)</f>
        <v>No</v>
      </c>
      <c r="C44" s="89" t="str">
        <f ca="1">IF(H44=1,J44,I44)</f>
        <v>Complete</v>
      </c>
      <c r="D44" s="260" t="str">
        <f>IF(H44=1,"Click here to answer question 7 for Tantalum","")</f>
        <v/>
      </c>
      <c r="E44" s="20" t="s">
        <v>1269</v>
      </c>
      <c r="F44" s="94">
        <f>F24</f>
        <v>1</v>
      </c>
      <c r="G44" s="70">
        <f>IF(B44=0,1,0)</f>
        <v>0</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6">
      <c r="A45" s="90" t="str">
        <f ca="1">Declaration!B63</f>
        <v>Tin  (*)</v>
      </c>
      <c r="B45" s="89" t="str">
        <f>IF(AND($B$15="Yes",$B$20="Yes"),Declaration!D63,0)</f>
        <v>No</v>
      </c>
      <c r="C45" s="89" t="str">
        <f ca="1">IF(H45=1,J45,I45)</f>
        <v>Complete</v>
      </c>
      <c r="D45" s="260" t="str">
        <f>IF(H45=1,"Click here to answer question 7 for Tin","")</f>
        <v/>
      </c>
      <c r="E45" s="20" t="s">
        <v>1269</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6">
      <c r="A46" s="90" t="str">
        <f ca="1">Declaration!B64</f>
        <v>Gold  (*)</v>
      </c>
      <c r="B46" s="89" t="str">
        <f>IF(AND($B$16="Yes",$B$21="Yes"),Declaration!D64,0)</f>
        <v>No</v>
      </c>
      <c r="C46" s="89" t="str">
        <f ca="1">IF(H46=1,J46,I46)</f>
        <v>Complete</v>
      </c>
      <c r="D46" s="260" t="str">
        <f>IF(H46=1,"Click here to answer question 7 for Gold","")</f>
        <v/>
      </c>
      <c r="E46" s="20" t="s">
        <v>1269</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6">
      <c r="A47" s="90" t="str">
        <f ca="1">Declaration!B65</f>
        <v>Tungsten  (*)</v>
      </c>
      <c r="B47" s="89" t="str">
        <f>IF(AND($B$17="Yes",$B$22="Yes"),Declaration!D65,0)</f>
        <v>No</v>
      </c>
      <c r="C47" s="89" t="str">
        <f ca="1">IF(H47=1,J47,I47)</f>
        <v>Complete</v>
      </c>
      <c r="D47" s="260" t="str">
        <f>IF(H47=1,"Click here to answer question 7 for Tungsten","")</f>
        <v/>
      </c>
      <c r="E47" s="20" t="s">
        <v>1269</v>
      </c>
      <c r="F47" s="94">
        <f>F27</f>
        <v>1</v>
      </c>
      <c r="G47" s="70">
        <f>IF(B47=0,1,0)</f>
        <v>0</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
      <c r="A48" s="89" t="str">
        <f ca="1">Declaration!B67</f>
        <v>8) Has all applicable smelter information received by your company been reported in this declaration?  (*)</v>
      </c>
      <c r="B48" s="92"/>
      <c r="C48" s="92"/>
      <c r="D48" s="96"/>
      <c r="E48" s="20" t="s">
        <v>782</v>
      </c>
      <c r="F48" s="93"/>
    </row>
    <row r="49" spans="1:10" ht="39">
      <c r="A49" s="90" t="str">
        <f ca="1">Declaration!B68</f>
        <v>Tantalum  (*)</v>
      </c>
      <c r="B49" s="89" t="str">
        <f>IF(AND($B$14="Yes",$B$19="Yes"),Declaration!D68,0)</f>
        <v>Yes</v>
      </c>
      <c r="C49" s="89" t="str">
        <f ca="1">IF(H49=1,J49,I49)</f>
        <v>Complete</v>
      </c>
      <c r="D49" s="261" t="str">
        <f>IF(H49=1,"Click here to answer question 8 for Tantalum","")</f>
        <v/>
      </c>
      <c r="E49" s="20" t="s">
        <v>780</v>
      </c>
      <c r="F49" s="94">
        <f>F24</f>
        <v>1</v>
      </c>
      <c r="G49" s="70">
        <f>IF(B49=0,1,0)</f>
        <v>0</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780</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Gold  (*)</v>
      </c>
      <c r="B51" s="89" t="str">
        <f>IF(AND($B$16="Yes",$B$21="Yes"),Declaration!D70,0)</f>
        <v>Yes</v>
      </c>
      <c r="C51" s="89" t="str">
        <f ca="1">IF(H51=1,J51,I51)</f>
        <v>Complete</v>
      </c>
      <c r="D51" s="261" t="str">
        <f>IF(H51=1,"Click here to answer question 8 for Gold","")</f>
        <v/>
      </c>
      <c r="E51" s="20" t="s">
        <v>780</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Tungsten  (*)</v>
      </c>
      <c r="B52" s="89" t="str">
        <f>IF(AND($B$17="Yes",$B$22="Yes"),Declaration!D71,0)</f>
        <v>Yes</v>
      </c>
      <c r="C52" s="89" t="str">
        <f ca="1">IF(H52=1,J52,I52)</f>
        <v>Complete</v>
      </c>
      <c r="D52" s="261" t="str">
        <f>IF(H52=1,"Click here to answer question 8 for Tungsten","")</f>
        <v/>
      </c>
      <c r="E52" s="20" t="s">
        <v>780</v>
      </c>
      <c r="F52" s="94">
        <f>F27</f>
        <v>1</v>
      </c>
      <c r="G52" s="70">
        <f>IF(B52=0,1,0)</f>
        <v>0</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2">
      <c r="A53" s="89" t="str">
        <f ca="1">Declaration!B74</f>
        <v>Question</v>
      </c>
      <c r="B53" s="92"/>
      <c r="C53" s="92"/>
      <c r="D53" s="96"/>
      <c r="E53" s="20" t="s">
        <v>428</v>
      </c>
      <c r="F53" s="93"/>
      <c r="G53" s="93"/>
      <c r="H53" s="93"/>
    </row>
    <row r="54" spans="1:10" ht="39">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1273</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10"/>
        <v>Complete</v>
      </c>
      <c r="D55" s="95" t="str">
        <f>IF(H55=1,"Click here to answer question (B)","")</f>
        <v/>
      </c>
      <c r="E55" s="20" t="s">
        <v>1273</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549999999999997" customHeight="1">
      <c r="A56" s="89" t="s">
        <v>3</v>
      </c>
      <c r="B56" s="89" t="str">
        <f>Declaration!G77</f>
        <v>https://srm-mikroelektronik.de/wp-content/uploads/2025-SRM-Konfliktfreie-Beschaffungsrichtlinie.pdf</v>
      </c>
      <c r="C56" s="89" t="str">
        <f t="shared" ca="1" si="10"/>
        <v>Complete</v>
      </c>
      <c r="D56" s="95" t="str">
        <f>IF(H56=1,"Click here to specify URL for question (B)","")</f>
        <v/>
      </c>
      <c r="E56" s="20"/>
      <c r="F56" s="94">
        <f>IF(AND(F55=1,B55="Yes"),1,0)</f>
        <v>1</v>
      </c>
      <c r="G56" s="70">
        <f>IF(LEN(B56)&gt;1,0,1)</f>
        <v>0</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0.4">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1273</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Yes</v>
      </c>
      <c r="C58" s="89" t="str">
        <f t="shared" ca="1" si="10"/>
        <v>Complete</v>
      </c>
      <c r="D58" s="95" t="str">
        <f>IF(H58=1,"Click here to answer question (D)","")</f>
        <v/>
      </c>
      <c r="E58" s="20" t="s">
        <v>1273</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1273</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1273</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4.4"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1273</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1273</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14996</v>
      </c>
      <c r="B65" s="89"/>
      <c r="C65" s="89" t="str">
        <f t="shared" ca="1" si="13"/>
        <v>Complete</v>
      </c>
      <c r="D65" s="95" t="str">
        <f>IF(H65=0,"","Click here to provide smelter information")</f>
        <v/>
      </c>
      <c r="E65" s="20" t="s">
        <v>1273</v>
      </c>
      <c r="F65" s="94">
        <f>F24</f>
        <v>1</v>
      </c>
      <c r="G65" s="70">
        <f>IF(AND(COUNTIF(SmelterIdetifiedForMetal,"Tantalum")&gt;0,COUNTIF('Smelter List'!AB$5:AB$2504,"Tantalum?*")&gt;0),0,1)</f>
        <v>0</v>
      </c>
      <c r="H65" s="71">
        <f t="shared"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1806</v>
      </c>
      <c r="B66" s="89"/>
      <c r="C66" s="89" t="str">
        <f t="shared" ca="1" si="13"/>
        <v>Complete</v>
      </c>
      <c r="D66" s="95" t="str">
        <f>IF(H66=0,"","Click here to provide smelter information")</f>
        <v/>
      </c>
      <c r="E66" s="20" t="s">
        <v>780</v>
      </c>
      <c r="F66" s="94">
        <f>F25</f>
        <v>1</v>
      </c>
      <c r="G66" s="70">
        <f>IF(AND(COUNTIF(SmelterIdetifiedForMetal,"Tin")&gt;0,COUNTIF('Smelter List'!AB$5:AB$2504,"Tin?*")&gt;0),0,1)</f>
        <v>0</v>
      </c>
      <c r="H66" s="71">
        <f t="shared"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1807</v>
      </c>
      <c r="B67" s="89"/>
      <c r="C67" s="89" t="str">
        <f t="shared" ca="1" si="13"/>
        <v>Complete</v>
      </c>
      <c r="D67" s="95" t="str">
        <f>IF(H67=0,"","Click here to provide smelter information")</f>
        <v/>
      </c>
      <c r="E67" s="20" t="s">
        <v>780</v>
      </c>
      <c r="F67" s="94">
        <f>F26</f>
        <v>1</v>
      </c>
      <c r="G67" s="70">
        <f>IF(AND(COUNTIF(SmelterIdetifiedForMetal,"Gold")&gt;0,COUNTIF('Smelter List'!AB$5:AB$2504,"Gold?*")&gt;0),0,1)</f>
        <v>0</v>
      </c>
      <c r="H67" s="71">
        <f t="shared"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1808</v>
      </c>
      <c r="B68" s="89"/>
      <c r="C68" s="89" t="str">
        <f t="shared" ca="1" si="13"/>
        <v>Complete</v>
      </c>
      <c r="D68" s="95" t="str">
        <f>IF(H68=0,"","Click here to provide smelter information")</f>
        <v/>
      </c>
      <c r="E68" s="20" t="s">
        <v>780</v>
      </c>
      <c r="F68" s="94">
        <f>F27</f>
        <v>1</v>
      </c>
      <c r="G68" s="70">
        <f>IF(AND(COUNTIF(SmelterIdetifiedForMetal,"Tungsten")&gt;0,COUNTIF('Smelter List'!AB$5:AB$2504,"Tungsten?*")&gt;0),0,1)</f>
        <v>0</v>
      </c>
      <c r="H68" s="71">
        <f t="shared"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2">
      <c r="A69" s="162" t="s">
        <v>2302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t="e">
        <f>SUM(H4:H69)</f>
        <v>#REF!</v>
      </c>
    </row>
    <row r="73" spans="1:12" ht="13.2"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baseColWidth="10" defaultColWidth="8.81640625" defaultRowHeight="12.6"/>
  <cols>
    <col min="1" max="1" width="3.1796875" style="277" customWidth="1"/>
    <col min="2" max="2" width="39.81640625" style="280" customWidth="1"/>
    <col min="3" max="3" width="39.81640625" style="277" customWidth="1"/>
    <col min="4" max="4" width="58.81640625" style="277" customWidth="1"/>
    <col min="5" max="5" width="1.6328125" style="277" customWidth="1"/>
    <col min="6" max="6" width="9" style="277" customWidth="1"/>
    <col min="7" max="16384" width="8.8164062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ht="13.2">
      <c r="A2" s="23"/>
      <c r="B2" s="120"/>
      <c r="C2" s="120"/>
      <c r="D2"/>
      <c r="E2" s="24"/>
      <c r="F2"/>
    </row>
    <row r="3" spans="1:6" s="21" customFormat="1" ht="13.2">
      <c r="A3" s="23"/>
      <c r="B3" s="120"/>
      <c r="C3" s="120"/>
      <c r="D3" s="120"/>
      <c r="E3" s="24"/>
      <c r="F3"/>
    </row>
    <row r="4" spans="1:6" s="21" customFormat="1" ht="15.75" customHeight="1">
      <c r="A4" s="23"/>
      <c r="B4" s="393" t="s">
        <v>869</v>
      </c>
      <c r="C4" s="393"/>
      <c r="D4" s="393"/>
      <c r="E4" s="24"/>
      <c r="F4"/>
    </row>
    <row r="5" spans="1:6" s="21" customFormat="1" ht="1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
      <c r="A6" s="128"/>
      <c r="B6" s="274"/>
      <c r="C6" s="98"/>
      <c r="D6" s="98"/>
      <c r="E6" s="276"/>
    </row>
    <row r="7" spans="1:6" ht="15">
      <c r="A7" s="129"/>
      <c r="B7" s="274"/>
      <c r="C7" s="98"/>
      <c r="D7" s="98"/>
      <c r="E7" s="276"/>
    </row>
    <row r="8" spans="1:6" ht="15">
      <c r="A8" s="129"/>
      <c r="B8" s="274"/>
      <c r="C8" s="98"/>
      <c r="D8" s="98"/>
      <c r="E8" s="276"/>
    </row>
    <row r="9" spans="1:6" ht="15">
      <c r="A9" s="129"/>
      <c r="B9" s="274"/>
      <c r="C9" s="98"/>
      <c r="D9" s="98"/>
      <c r="E9" s="276"/>
    </row>
    <row r="10" spans="1:6" ht="15">
      <c r="A10" s="129"/>
      <c r="B10" s="274"/>
      <c r="C10" s="98"/>
      <c r="D10" s="98"/>
      <c r="E10" s="276"/>
    </row>
    <row r="11" spans="1:6" ht="15">
      <c r="A11" s="129"/>
      <c r="B11" s="274"/>
      <c r="C11" s="98"/>
      <c r="D11" s="98"/>
      <c r="E11" s="276"/>
    </row>
    <row r="12" spans="1:6" ht="15">
      <c r="A12" s="129"/>
      <c r="B12" s="274"/>
      <c r="C12" s="98"/>
      <c r="D12" s="98"/>
      <c r="E12" s="276"/>
    </row>
    <row r="13" spans="1:6" ht="15">
      <c r="A13" s="129"/>
      <c r="B13" s="274"/>
      <c r="C13" s="98"/>
      <c r="D13" s="98"/>
      <c r="E13" s="276"/>
    </row>
    <row r="14" spans="1:6" ht="15">
      <c r="A14" s="129"/>
      <c r="B14" s="274"/>
      <c r="C14" s="98"/>
      <c r="D14" s="98"/>
      <c r="E14" s="276"/>
    </row>
    <row r="15" spans="1:6" ht="15">
      <c r="A15" s="129"/>
      <c r="B15" s="274"/>
      <c r="C15" s="98"/>
      <c r="D15" s="98"/>
      <c r="E15" s="276"/>
    </row>
    <row r="16" spans="1:6" ht="15">
      <c r="A16" s="129"/>
      <c r="B16" s="274"/>
      <c r="C16" s="98"/>
      <c r="D16" s="98"/>
      <c r="E16" s="276"/>
    </row>
    <row r="17" spans="1:5" ht="15">
      <c r="A17" s="129"/>
      <c r="B17" s="274"/>
      <c r="C17" s="98"/>
      <c r="D17" s="98"/>
      <c r="E17" s="276"/>
    </row>
    <row r="18" spans="1:5" ht="15">
      <c r="A18" s="129"/>
      <c r="B18" s="274"/>
      <c r="C18" s="98"/>
      <c r="D18" s="98"/>
      <c r="E18" s="276"/>
    </row>
    <row r="19" spans="1:5" ht="15">
      <c r="A19" s="129"/>
      <c r="B19" s="274"/>
      <c r="C19" s="98"/>
      <c r="D19" s="98"/>
      <c r="E19" s="276"/>
    </row>
    <row r="20" spans="1:5" ht="15">
      <c r="A20" s="129"/>
      <c r="B20" s="274"/>
      <c r="C20" s="98"/>
      <c r="D20" s="98"/>
      <c r="E20" s="276"/>
    </row>
    <row r="21" spans="1:5" ht="15">
      <c r="A21" s="129"/>
      <c r="B21" s="274"/>
      <c r="C21" s="98"/>
      <c r="D21" s="98"/>
      <c r="E21" s="276"/>
    </row>
    <row r="22" spans="1:5" ht="15">
      <c r="A22" s="129"/>
      <c r="B22" s="274"/>
      <c r="C22" s="98"/>
      <c r="D22" s="98"/>
      <c r="E22" s="276"/>
    </row>
    <row r="23" spans="1:5" ht="15">
      <c r="A23" s="129"/>
      <c r="B23" s="274"/>
      <c r="C23" s="98"/>
      <c r="D23" s="98"/>
      <c r="E23" s="276"/>
    </row>
    <row r="24" spans="1:5" ht="15">
      <c r="A24" s="129"/>
      <c r="B24" s="274"/>
      <c r="C24" s="98"/>
      <c r="D24" s="98"/>
      <c r="E24" s="276"/>
    </row>
    <row r="25" spans="1:5" ht="15">
      <c r="A25" s="129"/>
      <c r="B25" s="274"/>
      <c r="C25" s="98"/>
      <c r="D25" s="98"/>
      <c r="E25" s="276"/>
    </row>
    <row r="26" spans="1:5" ht="15">
      <c r="A26" s="129"/>
      <c r="B26" s="274"/>
      <c r="C26" s="98"/>
      <c r="D26" s="98"/>
      <c r="E26" s="276"/>
    </row>
    <row r="27" spans="1:5" ht="15">
      <c r="A27" s="129"/>
      <c r="B27" s="274"/>
      <c r="C27" s="98"/>
      <c r="D27" s="98"/>
      <c r="E27" s="276"/>
    </row>
    <row r="28" spans="1:5" ht="15">
      <c r="A28" s="129"/>
      <c r="B28" s="274"/>
      <c r="C28" s="98"/>
      <c r="D28" s="98"/>
      <c r="E28" s="276"/>
    </row>
    <row r="29" spans="1:5" ht="15">
      <c r="A29" s="129"/>
      <c r="B29" s="274"/>
      <c r="C29" s="98"/>
      <c r="D29" s="98"/>
      <c r="E29" s="276"/>
    </row>
    <row r="30" spans="1:5" ht="15">
      <c r="A30" s="129"/>
      <c r="B30" s="274"/>
      <c r="C30" s="98"/>
      <c r="D30" s="98"/>
      <c r="E30" s="276"/>
    </row>
    <row r="31" spans="1:5" ht="15">
      <c r="A31" s="129"/>
      <c r="B31" s="274"/>
      <c r="C31" s="98"/>
      <c r="D31" s="98"/>
      <c r="E31" s="276"/>
    </row>
    <row r="32" spans="1:5" ht="15">
      <c r="A32" s="129"/>
      <c r="B32" s="274"/>
      <c r="C32" s="98"/>
      <c r="D32" s="98"/>
      <c r="E32" s="276"/>
    </row>
    <row r="33" spans="1:5" ht="15">
      <c r="A33" s="129"/>
      <c r="B33" s="274"/>
      <c r="C33" s="98"/>
      <c r="D33" s="98"/>
      <c r="E33" s="276"/>
    </row>
    <row r="34" spans="1:5" ht="15">
      <c r="A34" s="129"/>
      <c r="B34" s="274"/>
      <c r="C34" s="98"/>
      <c r="D34" s="98"/>
      <c r="E34" s="276"/>
    </row>
    <row r="35" spans="1:5" ht="15">
      <c r="A35" s="129"/>
      <c r="B35" s="274"/>
      <c r="C35" s="98"/>
      <c r="D35" s="98"/>
      <c r="E35" s="276"/>
    </row>
    <row r="36" spans="1:5" ht="15">
      <c r="A36" s="129"/>
      <c r="B36" s="274"/>
      <c r="C36" s="98"/>
      <c r="D36" s="98"/>
      <c r="E36" s="276"/>
    </row>
    <row r="37" spans="1:5" ht="15">
      <c r="A37" s="129"/>
      <c r="B37" s="274"/>
      <c r="C37" s="98"/>
      <c r="D37" s="98"/>
      <c r="E37" s="276"/>
    </row>
    <row r="38" spans="1:5" ht="15">
      <c r="A38" s="129"/>
      <c r="B38" s="274"/>
      <c r="C38" s="98"/>
      <c r="D38" s="98"/>
      <c r="E38" s="276"/>
    </row>
    <row r="39" spans="1:5" ht="15">
      <c r="A39" s="129"/>
      <c r="B39" s="274"/>
      <c r="C39" s="98"/>
      <c r="D39" s="98"/>
      <c r="E39" s="276"/>
    </row>
    <row r="40" spans="1:5" ht="15">
      <c r="A40" s="129"/>
      <c r="B40" s="274"/>
      <c r="C40" s="98"/>
      <c r="D40" s="98"/>
      <c r="E40" s="276"/>
    </row>
    <row r="41" spans="1:5" ht="15">
      <c r="A41" s="129"/>
      <c r="B41" s="274"/>
      <c r="C41" s="98"/>
      <c r="D41" s="98"/>
      <c r="E41" s="276"/>
    </row>
    <row r="42" spans="1:5" ht="15">
      <c r="A42" s="129"/>
      <c r="B42" s="274"/>
      <c r="C42" s="98"/>
      <c r="D42" s="98"/>
      <c r="E42" s="276"/>
    </row>
    <row r="43" spans="1:5" ht="15">
      <c r="A43" s="129"/>
      <c r="B43" s="274"/>
      <c r="C43" s="98"/>
      <c r="D43" s="98"/>
      <c r="E43" s="276"/>
    </row>
    <row r="44" spans="1:5" ht="15">
      <c r="A44" s="129"/>
      <c r="B44" s="274"/>
      <c r="C44" s="98"/>
      <c r="D44" s="98"/>
      <c r="E44" s="276"/>
    </row>
    <row r="45" spans="1:5" ht="15">
      <c r="A45" s="129"/>
      <c r="B45" s="274"/>
      <c r="C45" s="98"/>
      <c r="D45" s="98"/>
      <c r="E45" s="276"/>
    </row>
    <row r="46" spans="1:5" ht="15">
      <c r="A46" s="129"/>
      <c r="B46" s="274"/>
      <c r="C46" s="98"/>
      <c r="D46" s="98"/>
      <c r="E46" s="276"/>
    </row>
    <row r="47" spans="1:5" ht="15">
      <c r="A47" s="129"/>
      <c r="B47" s="274"/>
      <c r="C47" s="98"/>
      <c r="D47" s="98"/>
      <c r="E47" s="276"/>
    </row>
    <row r="48" spans="1:5" ht="15">
      <c r="A48" s="129"/>
      <c r="B48" s="274"/>
      <c r="C48" s="98"/>
      <c r="D48" s="98"/>
      <c r="E48" s="276"/>
    </row>
    <row r="49" spans="1:5" ht="15">
      <c r="A49" s="129"/>
      <c r="B49" s="274"/>
      <c r="C49" s="98"/>
      <c r="D49" s="98"/>
      <c r="E49" s="276"/>
    </row>
    <row r="50" spans="1:5" ht="15">
      <c r="A50" s="129"/>
      <c r="B50" s="274"/>
      <c r="C50" s="98"/>
      <c r="D50" s="98"/>
      <c r="E50" s="276"/>
    </row>
    <row r="51" spans="1:5" ht="15">
      <c r="A51" s="129"/>
      <c r="B51" s="274"/>
      <c r="C51" s="98"/>
      <c r="D51" s="98"/>
      <c r="E51" s="276"/>
    </row>
    <row r="52" spans="1:5" ht="15">
      <c r="A52" s="129"/>
      <c r="B52" s="274"/>
      <c r="C52" s="98"/>
      <c r="D52" s="98"/>
      <c r="E52" s="276"/>
    </row>
    <row r="53" spans="1:5" ht="15">
      <c r="A53" s="129"/>
      <c r="B53" s="274"/>
      <c r="C53" s="98"/>
      <c r="D53" s="98"/>
      <c r="E53" s="276"/>
    </row>
    <row r="54" spans="1:5" ht="15">
      <c r="A54" s="129"/>
      <c r="B54" s="274"/>
      <c r="C54" s="98"/>
      <c r="D54" s="98"/>
      <c r="E54" s="276"/>
    </row>
    <row r="55" spans="1:5" ht="15">
      <c r="A55" s="129"/>
      <c r="B55" s="274"/>
      <c r="C55" s="98"/>
      <c r="D55" s="98"/>
      <c r="E55" s="276"/>
    </row>
    <row r="56" spans="1:5" ht="15">
      <c r="A56" s="129"/>
      <c r="B56" s="274"/>
      <c r="C56" s="98"/>
      <c r="D56" s="98"/>
      <c r="E56" s="276"/>
    </row>
    <row r="57" spans="1:5" ht="15">
      <c r="A57" s="129"/>
      <c r="B57" s="274"/>
      <c r="C57" s="98"/>
      <c r="D57" s="98"/>
      <c r="E57" s="276"/>
    </row>
    <row r="58" spans="1:5" ht="15">
      <c r="A58" s="129"/>
      <c r="B58" s="274"/>
      <c r="C58" s="98"/>
      <c r="D58" s="98"/>
      <c r="E58" s="276"/>
    </row>
    <row r="59" spans="1:5" ht="15">
      <c r="A59" s="129"/>
      <c r="B59" s="274"/>
      <c r="C59" s="98"/>
      <c r="D59" s="98"/>
      <c r="E59" s="276"/>
    </row>
    <row r="60" spans="1:5" ht="15">
      <c r="A60" s="129"/>
      <c r="B60" s="274"/>
      <c r="C60" s="98"/>
      <c r="D60" s="98"/>
      <c r="E60" s="276"/>
    </row>
    <row r="61" spans="1:5" ht="15">
      <c r="A61" s="129"/>
      <c r="B61" s="274"/>
      <c r="C61" s="98"/>
      <c r="D61" s="98"/>
      <c r="E61" s="276"/>
    </row>
    <row r="62" spans="1:5" ht="15">
      <c r="A62" s="129"/>
      <c r="B62" s="274"/>
      <c r="C62" s="98"/>
      <c r="D62" s="98"/>
      <c r="E62" s="276"/>
    </row>
    <row r="63" spans="1:5" ht="15">
      <c r="A63" s="129"/>
      <c r="B63" s="274"/>
      <c r="C63" s="98"/>
      <c r="D63" s="98"/>
      <c r="E63" s="276"/>
    </row>
    <row r="64" spans="1:5" ht="15">
      <c r="A64" s="129"/>
      <c r="B64" s="274"/>
      <c r="C64" s="98"/>
      <c r="D64" s="98"/>
      <c r="E64" s="276"/>
    </row>
    <row r="65" spans="1:5" ht="15">
      <c r="A65" s="129"/>
      <c r="B65" s="274"/>
      <c r="C65" s="98"/>
      <c r="D65" s="98"/>
      <c r="E65" s="276"/>
    </row>
    <row r="66" spans="1:5" ht="15">
      <c r="A66" s="129"/>
      <c r="B66" s="274"/>
      <c r="C66" s="98"/>
      <c r="D66" s="98"/>
      <c r="E66" s="276"/>
    </row>
    <row r="67" spans="1:5" ht="15">
      <c r="A67" s="129"/>
      <c r="B67" s="274"/>
      <c r="C67" s="98"/>
      <c r="D67" s="98"/>
      <c r="E67" s="276"/>
    </row>
    <row r="68" spans="1:5" ht="15">
      <c r="A68" s="129"/>
      <c r="B68" s="274"/>
      <c r="C68" s="98"/>
      <c r="D68" s="98"/>
      <c r="E68" s="276"/>
    </row>
    <row r="69" spans="1:5" ht="15">
      <c r="A69" s="129"/>
      <c r="B69" s="274"/>
      <c r="C69" s="98"/>
      <c r="D69" s="98"/>
      <c r="E69" s="276"/>
    </row>
    <row r="70" spans="1:5" ht="15">
      <c r="A70" s="129"/>
      <c r="B70" s="274"/>
      <c r="C70" s="98"/>
      <c r="D70" s="98"/>
      <c r="E70" s="276"/>
    </row>
    <row r="71" spans="1:5" ht="15">
      <c r="A71" s="129"/>
      <c r="B71" s="274"/>
      <c r="C71" s="98"/>
      <c r="D71" s="98"/>
      <c r="E71" s="276"/>
    </row>
    <row r="72" spans="1:5" ht="15">
      <c r="A72" s="129"/>
      <c r="B72" s="274"/>
      <c r="C72" s="98"/>
      <c r="D72" s="98"/>
      <c r="E72" s="276"/>
    </row>
    <row r="73" spans="1:5" ht="15">
      <c r="A73" s="129"/>
      <c r="B73" s="274"/>
      <c r="C73" s="98"/>
      <c r="D73" s="98"/>
      <c r="E73" s="276"/>
    </row>
    <row r="74" spans="1:5" ht="15">
      <c r="A74" s="129"/>
      <c r="B74" s="274"/>
      <c r="C74" s="98"/>
      <c r="D74" s="98"/>
      <c r="E74" s="276"/>
    </row>
    <row r="75" spans="1:5" ht="15">
      <c r="A75" s="129"/>
      <c r="B75" s="274"/>
      <c r="C75" s="98"/>
      <c r="D75" s="98"/>
      <c r="E75" s="276"/>
    </row>
    <row r="76" spans="1:5" ht="15">
      <c r="A76" s="129"/>
      <c r="B76" s="274"/>
      <c r="C76" s="98"/>
      <c r="D76" s="98"/>
      <c r="E76" s="276"/>
    </row>
    <row r="77" spans="1:5" ht="15">
      <c r="A77" s="129"/>
      <c r="B77" s="274"/>
      <c r="C77" s="98"/>
      <c r="D77" s="98"/>
      <c r="E77" s="276"/>
    </row>
    <row r="78" spans="1:5" ht="15">
      <c r="A78" s="129"/>
      <c r="B78" s="274"/>
      <c r="C78" s="98"/>
      <c r="D78" s="98"/>
      <c r="E78" s="276"/>
    </row>
    <row r="79" spans="1:5" ht="15">
      <c r="A79" s="129"/>
      <c r="B79" s="274"/>
      <c r="C79" s="98"/>
      <c r="D79" s="98"/>
      <c r="E79" s="276"/>
    </row>
    <row r="80" spans="1:5" ht="15">
      <c r="A80" s="129"/>
      <c r="B80" s="274"/>
      <c r="C80" s="98"/>
      <c r="D80" s="98"/>
      <c r="E80" s="276"/>
    </row>
    <row r="81" spans="1:5" ht="15">
      <c r="A81" s="129"/>
      <c r="B81" s="274"/>
      <c r="C81" s="98"/>
      <c r="D81" s="98"/>
      <c r="E81" s="276"/>
    </row>
    <row r="82" spans="1:5" ht="15">
      <c r="A82" s="129"/>
      <c r="B82" s="274"/>
      <c r="C82" s="98"/>
      <c r="D82" s="98"/>
      <c r="E82" s="276"/>
    </row>
    <row r="83" spans="1:5" ht="15">
      <c r="A83" s="129"/>
      <c r="B83" s="274"/>
      <c r="C83" s="98"/>
      <c r="D83" s="98"/>
      <c r="E83" s="276"/>
    </row>
    <row r="84" spans="1:5" ht="15">
      <c r="A84" s="129"/>
      <c r="B84" s="274"/>
      <c r="C84" s="98"/>
      <c r="D84" s="98"/>
      <c r="E84" s="276"/>
    </row>
    <row r="85" spans="1:5" ht="15">
      <c r="A85" s="129"/>
      <c r="B85" s="274"/>
      <c r="C85" s="98"/>
      <c r="D85" s="98"/>
      <c r="E85" s="276"/>
    </row>
    <row r="86" spans="1:5" ht="15">
      <c r="A86" s="129"/>
      <c r="B86" s="274"/>
      <c r="C86" s="98"/>
      <c r="D86" s="98"/>
      <c r="E86" s="276"/>
    </row>
    <row r="87" spans="1:5" ht="15">
      <c r="A87" s="129"/>
      <c r="B87" s="274"/>
      <c r="C87" s="98"/>
      <c r="D87" s="98"/>
      <c r="E87" s="276"/>
    </row>
    <row r="88" spans="1:5" ht="15">
      <c r="A88" s="129"/>
      <c r="B88" s="274"/>
      <c r="C88" s="98"/>
      <c r="D88" s="98"/>
      <c r="E88" s="276"/>
    </row>
    <row r="89" spans="1:5" ht="15">
      <c r="A89" s="129"/>
      <c r="B89" s="274"/>
      <c r="C89" s="98"/>
      <c r="D89" s="98"/>
      <c r="E89" s="276"/>
    </row>
    <row r="90" spans="1:5" ht="15">
      <c r="A90" s="129"/>
      <c r="B90" s="274"/>
      <c r="C90" s="98"/>
      <c r="D90" s="98"/>
      <c r="E90" s="276"/>
    </row>
    <row r="91" spans="1:5" ht="15">
      <c r="A91" s="129"/>
      <c r="B91" s="274"/>
      <c r="C91" s="98"/>
      <c r="D91" s="98"/>
      <c r="E91" s="276"/>
    </row>
    <row r="92" spans="1:5" ht="15">
      <c r="A92" s="129"/>
      <c r="B92" s="274"/>
      <c r="C92" s="98"/>
      <c r="D92" s="98"/>
      <c r="E92" s="276"/>
    </row>
    <row r="93" spans="1:5" ht="15">
      <c r="A93" s="129"/>
      <c r="B93" s="274"/>
      <c r="C93" s="98"/>
      <c r="D93" s="98"/>
      <c r="E93" s="276"/>
    </row>
    <row r="94" spans="1:5" ht="15">
      <c r="A94" s="129"/>
      <c r="B94" s="274"/>
      <c r="C94" s="98"/>
      <c r="D94" s="98"/>
      <c r="E94" s="276"/>
    </row>
    <row r="95" spans="1:5" ht="15">
      <c r="A95" s="129"/>
      <c r="B95" s="274"/>
      <c r="C95" s="98"/>
      <c r="D95" s="98"/>
      <c r="E95" s="276"/>
    </row>
    <row r="96" spans="1:5" ht="15">
      <c r="A96" s="129"/>
      <c r="B96" s="274"/>
      <c r="C96" s="98"/>
      <c r="D96" s="98"/>
      <c r="E96" s="276"/>
    </row>
    <row r="97" spans="1:5" ht="15">
      <c r="A97" s="129"/>
      <c r="B97" s="274"/>
      <c r="C97" s="98"/>
      <c r="D97" s="98"/>
      <c r="E97" s="276"/>
    </row>
    <row r="98" spans="1:5" ht="15">
      <c r="A98" s="129"/>
      <c r="B98" s="274"/>
      <c r="C98" s="98"/>
      <c r="D98" s="98"/>
      <c r="E98" s="276"/>
    </row>
    <row r="99" spans="1:5" ht="15">
      <c r="A99" s="129"/>
      <c r="B99" s="274"/>
      <c r="C99" s="98"/>
      <c r="D99" s="98"/>
      <c r="E99" s="276"/>
    </row>
    <row r="100" spans="1:5" ht="15">
      <c r="A100" s="129"/>
      <c r="B100" s="274"/>
      <c r="C100" s="98"/>
      <c r="D100" s="98"/>
      <c r="E100" s="276"/>
    </row>
    <row r="101" spans="1:5" ht="15">
      <c r="A101" s="129"/>
      <c r="B101" s="274"/>
      <c r="C101" s="98"/>
      <c r="D101" s="98"/>
      <c r="E101" s="276"/>
    </row>
    <row r="102" spans="1:5" ht="15">
      <c r="A102" s="129"/>
      <c r="B102" s="274"/>
      <c r="C102" s="98"/>
      <c r="D102" s="98"/>
      <c r="E102" s="276"/>
    </row>
    <row r="103" spans="1:5" ht="15">
      <c r="A103" s="129"/>
      <c r="B103" s="274"/>
      <c r="C103" s="98"/>
      <c r="D103" s="98"/>
      <c r="E103" s="276"/>
    </row>
    <row r="104" spans="1:5" ht="15">
      <c r="A104" s="129"/>
      <c r="B104" s="274"/>
      <c r="C104" s="98"/>
      <c r="D104" s="98"/>
      <c r="E104" s="276"/>
    </row>
    <row r="105" spans="1:5" ht="15">
      <c r="A105" s="129"/>
      <c r="B105" s="274"/>
      <c r="C105" s="98"/>
      <c r="D105" s="98"/>
      <c r="E105" s="276"/>
    </row>
    <row r="106" spans="1:5" ht="15">
      <c r="A106" s="129"/>
      <c r="B106" s="274"/>
      <c r="C106" s="98"/>
      <c r="D106" s="98"/>
      <c r="E106" s="276"/>
    </row>
    <row r="107" spans="1:5" ht="15">
      <c r="A107" s="129"/>
      <c r="B107" s="274"/>
      <c r="C107" s="98"/>
      <c r="D107" s="98"/>
      <c r="E107" s="276"/>
    </row>
    <row r="108" spans="1:5" ht="15">
      <c r="A108" s="129"/>
      <c r="B108" s="274"/>
      <c r="C108" s="98"/>
      <c r="D108" s="98"/>
      <c r="E108" s="276"/>
    </row>
    <row r="109" spans="1:5" ht="15">
      <c r="A109" s="129"/>
      <c r="B109" s="274"/>
      <c r="C109" s="98"/>
      <c r="D109" s="98"/>
      <c r="E109" s="276"/>
    </row>
    <row r="110" spans="1:5" ht="15">
      <c r="A110" s="129"/>
      <c r="B110" s="274"/>
      <c r="C110" s="98"/>
      <c r="D110" s="98"/>
      <c r="E110" s="276"/>
    </row>
    <row r="111" spans="1:5" ht="15">
      <c r="A111" s="129"/>
      <c r="B111" s="274"/>
      <c r="C111" s="98"/>
      <c r="D111" s="98"/>
      <c r="E111" s="276"/>
    </row>
    <row r="112" spans="1:5" ht="15">
      <c r="A112" s="129"/>
      <c r="B112" s="274"/>
      <c r="C112" s="98"/>
      <c r="D112" s="98"/>
      <c r="E112" s="276"/>
    </row>
    <row r="113" spans="1:5" ht="15">
      <c r="A113" s="129"/>
      <c r="B113" s="274"/>
      <c r="C113" s="98"/>
      <c r="D113" s="98"/>
      <c r="E113" s="276"/>
    </row>
    <row r="114" spans="1:5" ht="15">
      <c r="A114" s="129"/>
      <c r="B114" s="274"/>
      <c r="C114" s="98"/>
      <c r="D114" s="98"/>
      <c r="E114" s="276"/>
    </row>
    <row r="115" spans="1:5" ht="15">
      <c r="A115" s="129"/>
      <c r="B115" s="274"/>
      <c r="C115" s="98"/>
      <c r="D115" s="98"/>
      <c r="E115" s="276"/>
    </row>
    <row r="116" spans="1:5" ht="15">
      <c r="A116" s="129"/>
      <c r="B116" s="274"/>
      <c r="C116" s="98"/>
      <c r="D116" s="98"/>
      <c r="E116" s="276"/>
    </row>
    <row r="117" spans="1:5" ht="15">
      <c r="A117" s="129"/>
      <c r="B117" s="274"/>
      <c r="C117" s="98"/>
      <c r="D117" s="98"/>
      <c r="E117" s="276"/>
    </row>
    <row r="118" spans="1:5" ht="15">
      <c r="A118" s="129"/>
      <c r="B118" s="274"/>
      <c r="C118" s="98"/>
      <c r="D118" s="98"/>
      <c r="E118" s="276"/>
    </row>
    <row r="119" spans="1:5" ht="15">
      <c r="A119" s="129"/>
      <c r="B119" s="274"/>
      <c r="C119" s="98"/>
      <c r="D119" s="98"/>
      <c r="E119" s="276"/>
    </row>
    <row r="120" spans="1:5" ht="15">
      <c r="A120" s="129"/>
      <c r="B120" s="274"/>
      <c r="C120" s="98"/>
      <c r="D120" s="98"/>
      <c r="E120" s="276"/>
    </row>
    <row r="121" spans="1:5" ht="15">
      <c r="A121" s="129"/>
      <c r="B121" s="274"/>
      <c r="C121" s="98"/>
      <c r="D121" s="98"/>
      <c r="E121" s="276"/>
    </row>
    <row r="122" spans="1:5" ht="15">
      <c r="A122" s="129"/>
      <c r="B122" s="274"/>
      <c r="C122" s="98"/>
      <c r="D122" s="98"/>
      <c r="E122" s="276"/>
    </row>
    <row r="123" spans="1:5" ht="15">
      <c r="A123" s="129"/>
      <c r="B123" s="274"/>
      <c r="C123" s="98"/>
      <c r="D123" s="98"/>
      <c r="E123" s="276"/>
    </row>
    <row r="124" spans="1:5" ht="15">
      <c r="A124" s="129"/>
      <c r="B124" s="274"/>
      <c r="C124" s="98"/>
      <c r="D124" s="98"/>
      <c r="E124" s="276"/>
    </row>
    <row r="125" spans="1:5" ht="15">
      <c r="A125" s="129"/>
      <c r="B125" s="274"/>
      <c r="C125" s="98"/>
      <c r="D125" s="98"/>
      <c r="E125" s="276"/>
    </row>
    <row r="126" spans="1:5" ht="15">
      <c r="A126" s="129"/>
      <c r="B126" s="274"/>
      <c r="C126" s="98"/>
      <c r="D126" s="98"/>
      <c r="E126" s="276"/>
    </row>
    <row r="127" spans="1:5" ht="15">
      <c r="A127" s="129"/>
      <c r="B127" s="274"/>
      <c r="C127" s="98"/>
      <c r="D127" s="98"/>
      <c r="E127" s="276"/>
    </row>
    <row r="128" spans="1:5" ht="15">
      <c r="A128" s="129"/>
      <c r="B128" s="274"/>
      <c r="C128" s="98"/>
      <c r="D128" s="98"/>
      <c r="E128" s="276"/>
    </row>
    <row r="129" spans="1:5" ht="15">
      <c r="A129" s="129"/>
      <c r="B129" s="274"/>
      <c r="C129" s="98"/>
      <c r="D129" s="98"/>
      <c r="E129" s="276"/>
    </row>
    <row r="130" spans="1:5" ht="15">
      <c r="A130" s="129"/>
      <c r="B130" s="274"/>
      <c r="C130" s="98"/>
      <c r="D130" s="98"/>
      <c r="E130" s="276"/>
    </row>
    <row r="131" spans="1:5" ht="15">
      <c r="A131" s="129"/>
      <c r="B131" s="274"/>
      <c r="C131" s="98"/>
      <c r="D131" s="98"/>
      <c r="E131" s="276"/>
    </row>
    <row r="132" spans="1:5" ht="15">
      <c r="A132" s="129"/>
      <c r="B132" s="274"/>
      <c r="C132" s="98"/>
      <c r="D132" s="98"/>
      <c r="E132" s="276"/>
    </row>
    <row r="133" spans="1:5" ht="15">
      <c r="A133" s="129"/>
      <c r="B133" s="274"/>
      <c r="C133" s="98"/>
      <c r="D133" s="98"/>
      <c r="E133" s="276"/>
    </row>
    <row r="134" spans="1:5" ht="15">
      <c r="A134" s="129"/>
      <c r="B134" s="274"/>
      <c r="C134" s="98"/>
      <c r="D134" s="98"/>
      <c r="E134" s="276"/>
    </row>
    <row r="135" spans="1:5" ht="15">
      <c r="A135" s="129"/>
      <c r="B135" s="274"/>
      <c r="C135" s="98"/>
      <c r="D135" s="98"/>
      <c r="E135" s="276"/>
    </row>
    <row r="136" spans="1:5" ht="15">
      <c r="A136" s="129"/>
      <c r="B136" s="274"/>
      <c r="C136" s="98"/>
      <c r="D136" s="98"/>
      <c r="E136" s="276"/>
    </row>
    <row r="137" spans="1:5" ht="15">
      <c r="A137" s="129"/>
      <c r="B137" s="274"/>
      <c r="C137" s="98"/>
      <c r="D137" s="98"/>
      <c r="E137" s="276"/>
    </row>
    <row r="138" spans="1:5" ht="15">
      <c r="A138" s="129"/>
      <c r="B138" s="274"/>
      <c r="C138" s="98"/>
      <c r="D138" s="98"/>
      <c r="E138" s="276"/>
    </row>
    <row r="139" spans="1:5" ht="15">
      <c r="A139" s="129"/>
      <c r="B139" s="274"/>
      <c r="C139" s="98"/>
      <c r="D139" s="98"/>
      <c r="E139" s="276"/>
    </row>
    <row r="140" spans="1:5" ht="15">
      <c r="A140" s="129"/>
      <c r="B140" s="274"/>
      <c r="C140" s="98"/>
      <c r="D140" s="98"/>
      <c r="E140" s="276"/>
    </row>
    <row r="141" spans="1:5" ht="15">
      <c r="A141" s="129"/>
      <c r="B141" s="274"/>
      <c r="C141" s="98"/>
      <c r="D141" s="98"/>
      <c r="E141" s="276"/>
    </row>
    <row r="142" spans="1:5" ht="15">
      <c r="A142" s="129"/>
      <c r="B142" s="274"/>
      <c r="C142" s="98"/>
      <c r="D142" s="98"/>
      <c r="E142" s="276"/>
    </row>
    <row r="143" spans="1:5" ht="15">
      <c r="A143" s="129"/>
      <c r="B143" s="274"/>
      <c r="C143" s="98"/>
      <c r="D143" s="98"/>
      <c r="E143" s="276"/>
    </row>
    <row r="144" spans="1:5" ht="15">
      <c r="A144" s="129"/>
      <c r="B144" s="274"/>
      <c r="C144" s="98"/>
      <c r="D144" s="98"/>
      <c r="E144" s="276"/>
    </row>
    <row r="145" spans="1:5" ht="15">
      <c r="A145" s="129"/>
      <c r="B145" s="274"/>
      <c r="C145" s="98"/>
      <c r="D145" s="98"/>
      <c r="E145" s="276"/>
    </row>
    <row r="146" spans="1:5" ht="15">
      <c r="A146" s="129"/>
      <c r="B146" s="274"/>
      <c r="C146" s="98"/>
      <c r="D146" s="98"/>
      <c r="E146" s="276"/>
    </row>
    <row r="147" spans="1:5" ht="15">
      <c r="A147" s="129"/>
      <c r="B147" s="274"/>
      <c r="C147" s="98"/>
      <c r="D147" s="98"/>
      <c r="E147" s="276"/>
    </row>
    <row r="148" spans="1:5" ht="15">
      <c r="A148" s="129"/>
      <c r="B148" s="274"/>
      <c r="C148" s="98"/>
      <c r="D148" s="98"/>
      <c r="E148" s="276"/>
    </row>
    <row r="149" spans="1:5" ht="15">
      <c r="A149" s="129"/>
      <c r="B149" s="274"/>
      <c r="C149" s="98"/>
      <c r="D149" s="98"/>
      <c r="E149" s="276"/>
    </row>
    <row r="150" spans="1:5" ht="15">
      <c r="A150" s="129"/>
      <c r="B150" s="274"/>
      <c r="C150" s="98"/>
      <c r="D150" s="98"/>
      <c r="E150" s="276"/>
    </row>
    <row r="151" spans="1:5" ht="15">
      <c r="A151" s="129"/>
      <c r="B151" s="274"/>
      <c r="C151" s="98"/>
      <c r="D151" s="98"/>
      <c r="E151" s="276"/>
    </row>
    <row r="152" spans="1:5" ht="15">
      <c r="A152" s="129"/>
      <c r="B152" s="274"/>
      <c r="C152" s="98"/>
      <c r="D152" s="98"/>
      <c r="E152" s="276"/>
    </row>
    <row r="153" spans="1:5" ht="15">
      <c r="A153" s="129"/>
      <c r="B153" s="274"/>
      <c r="C153" s="98"/>
      <c r="D153" s="98"/>
      <c r="E153" s="276"/>
    </row>
    <row r="154" spans="1:5" ht="15">
      <c r="A154" s="129"/>
      <c r="B154" s="274"/>
      <c r="C154" s="98"/>
      <c r="D154" s="98"/>
      <c r="E154" s="276"/>
    </row>
    <row r="155" spans="1:5" ht="15">
      <c r="A155" s="129"/>
      <c r="B155" s="274"/>
      <c r="C155" s="98"/>
      <c r="D155" s="98"/>
      <c r="E155" s="276"/>
    </row>
    <row r="156" spans="1:5" ht="15">
      <c r="A156" s="129"/>
      <c r="B156" s="274"/>
      <c r="C156" s="98"/>
      <c r="D156" s="98"/>
      <c r="E156" s="276"/>
    </row>
    <row r="157" spans="1:5" ht="15">
      <c r="A157" s="129"/>
      <c r="B157" s="274"/>
      <c r="C157" s="98"/>
      <c r="D157" s="98"/>
      <c r="E157" s="276"/>
    </row>
    <row r="158" spans="1:5" ht="15">
      <c r="A158" s="129"/>
      <c r="B158" s="274"/>
      <c r="C158" s="98"/>
      <c r="D158" s="98"/>
      <c r="E158" s="276"/>
    </row>
    <row r="159" spans="1:5" ht="15">
      <c r="A159" s="129"/>
      <c r="B159" s="274"/>
      <c r="C159" s="98"/>
      <c r="D159" s="98"/>
      <c r="E159" s="276"/>
    </row>
    <row r="160" spans="1:5" ht="15">
      <c r="A160" s="129"/>
      <c r="B160" s="274"/>
      <c r="C160" s="98"/>
      <c r="D160" s="98"/>
      <c r="E160" s="276"/>
    </row>
    <row r="161" spans="1:5" ht="15">
      <c r="A161" s="129"/>
      <c r="B161" s="274"/>
      <c r="C161" s="98"/>
      <c r="D161" s="98"/>
      <c r="E161" s="276"/>
    </row>
    <row r="162" spans="1:5" ht="15">
      <c r="A162" s="129"/>
      <c r="B162" s="274"/>
      <c r="C162" s="98"/>
      <c r="D162" s="98"/>
      <c r="E162" s="276"/>
    </row>
    <row r="163" spans="1:5" ht="15">
      <c r="A163" s="129"/>
      <c r="B163" s="274"/>
      <c r="C163" s="98"/>
      <c r="D163" s="98"/>
      <c r="E163" s="276"/>
    </row>
    <row r="164" spans="1:5" ht="15">
      <c r="A164" s="129"/>
      <c r="B164" s="274"/>
      <c r="C164" s="98"/>
      <c r="D164" s="98"/>
      <c r="E164" s="276"/>
    </row>
    <row r="165" spans="1:5" ht="15">
      <c r="A165" s="129"/>
      <c r="B165" s="274"/>
      <c r="C165" s="98"/>
      <c r="D165" s="98"/>
      <c r="E165" s="276"/>
    </row>
    <row r="166" spans="1:5" ht="15">
      <c r="A166" s="129"/>
      <c r="B166" s="274"/>
      <c r="C166" s="98"/>
      <c r="D166" s="98"/>
      <c r="E166" s="276"/>
    </row>
    <row r="167" spans="1:5" ht="15">
      <c r="A167" s="129"/>
      <c r="B167" s="274"/>
      <c r="C167" s="98"/>
      <c r="D167" s="98"/>
      <c r="E167" s="276"/>
    </row>
    <row r="168" spans="1:5" ht="15">
      <c r="A168" s="129"/>
      <c r="B168" s="274"/>
      <c r="C168" s="98"/>
      <c r="D168" s="98"/>
      <c r="E168" s="276"/>
    </row>
    <row r="169" spans="1:5" ht="15">
      <c r="A169" s="129"/>
      <c r="B169" s="274"/>
      <c r="C169" s="98"/>
      <c r="D169" s="98"/>
      <c r="E169" s="276"/>
    </row>
    <row r="170" spans="1:5" ht="15">
      <c r="A170" s="129"/>
      <c r="B170" s="274"/>
      <c r="C170" s="98"/>
      <c r="D170" s="98"/>
      <c r="E170" s="276"/>
    </row>
    <row r="171" spans="1:5" ht="15">
      <c r="A171" s="129"/>
      <c r="B171" s="274"/>
      <c r="C171" s="98"/>
      <c r="D171" s="98"/>
      <c r="E171" s="276"/>
    </row>
    <row r="172" spans="1:5" ht="15">
      <c r="A172" s="129"/>
      <c r="B172" s="274"/>
      <c r="C172" s="98"/>
      <c r="D172" s="98"/>
      <c r="E172" s="276"/>
    </row>
    <row r="173" spans="1:5" ht="15">
      <c r="A173" s="129"/>
      <c r="B173" s="274"/>
      <c r="C173" s="98"/>
      <c r="D173" s="98"/>
      <c r="E173" s="276"/>
    </row>
    <row r="174" spans="1:5" ht="15">
      <c r="A174" s="129"/>
      <c r="B174" s="274"/>
      <c r="C174" s="98"/>
      <c r="D174" s="98"/>
      <c r="E174" s="276"/>
    </row>
    <row r="175" spans="1:5" ht="15">
      <c r="A175" s="129"/>
      <c r="B175" s="274"/>
      <c r="C175" s="98"/>
      <c r="D175" s="98"/>
      <c r="E175" s="276"/>
    </row>
    <row r="176" spans="1:5" ht="15">
      <c r="A176" s="129"/>
      <c r="B176" s="274"/>
      <c r="C176" s="98"/>
      <c r="D176" s="98"/>
      <c r="E176" s="276"/>
    </row>
    <row r="177" spans="1:5" ht="15">
      <c r="A177" s="129"/>
      <c r="B177" s="274"/>
      <c r="C177" s="98"/>
      <c r="D177" s="98"/>
      <c r="E177" s="276"/>
    </row>
    <row r="178" spans="1:5" ht="15">
      <c r="A178" s="129"/>
      <c r="B178" s="274"/>
      <c r="C178" s="98"/>
      <c r="D178" s="98"/>
      <c r="E178" s="276"/>
    </row>
    <row r="179" spans="1:5" ht="15">
      <c r="A179" s="129"/>
      <c r="B179" s="274"/>
      <c r="C179" s="98"/>
      <c r="D179" s="98"/>
      <c r="E179" s="276"/>
    </row>
    <row r="180" spans="1:5" ht="15">
      <c r="A180" s="129"/>
      <c r="B180" s="274"/>
      <c r="C180" s="98"/>
      <c r="D180" s="98"/>
      <c r="E180" s="276"/>
    </row>
    <row r="181" spans="1:5" ht="15">
      <c r="A181" s="129"/>
      <c r="B181" s="274"/>
      <c r="C181" s="98"/>
      <c r="D181" s="98"/>
      <c r="E181" s="276"/>
    </row>
    <row r="182" spans="1:5" ht="15">
      <c r="A182" s="129"/>
      <c r="B182" s="274"/>
      <c r="C182" s="98"/>
      <c r="D182" s="98"/>
      <c r="E182" s="276"/>
    </row>
    <row r="183" spans="1:5" ht="15">
      <c r="A183" s="129"/>
      <c r="B183" s="274"/>
      <c r="C183" s="98"/>
      <c r="D183" s="98"/>
      <c r="E183" s="276"/>
    </row>
    <row r="184" spans="1:5" ht="15">
      <c r="A184" s="129"/>
      <c r="B184" s="274"/>
      <c r="C184" s="98"/>
      <c r="D184" s="98"/>
      <c r="E184" s="276"/>
    </row>
    <row r="185" spans="1:5" ht="15">
      <c r="A185" s="129"/>
      <c r="B185" s="274"/>
      <c r="C185" s="98"/>
      <c r="D185" s="98"/>
      <c r="E185" s="276"/>
    </row>
    <row r="186" spans="1:5" ht="15">
      <c r="A186" s="129"/>
      <c r="B186" s="274"/>
      <c r="C186" s="98"/>
      <c r="D186" s="98"/>
      <c r="E186" s="276"/>
    </row>
    <row r="187" spans="1:5" ht="15">
      <c r="A187" s="129"/>
      <c r="B187" s="274"/>
      <c r="C187" s="98"/>
      <c r="D187" s="98"/>
      <c r="E187" s="276"/>
    </row>
    <row r="188" spans="1:5" ht="15">
      <c r="A188" s="129"/>
      <c r="B188" s="274"/>
      <c r="C188" s="98"/>
      <c r="D188" s="98"/>
      <c r="E188" s="276"/>
    </row>
    <row r="189" spans="1:5" ht="15">
      <c r="A189" s="129"/>
      <c r="B189" s="274"/>
      <c r="C189" s="98"/>
      <c r="D189" s="98"/>
      <c r="E189" s="276"/>
    </row>
    <row r="190" spans="1:5" ht="15">
      <c r="A190" s="129"/>
      <c r="B190" s="274"/>
      <c r="C190" s="98"/>
      <c r="D190" s="98"/>
      <c r="E190" s="276"/>
    </row>
    <row r="191" spans="1:5" ht="15">
      <c r="A191" s="129"/>
      <c r="B191" s="274"/>
      <c r="C191" s="98"/>
      <c r="D191" s="98"/>
      <c r="E191" s="276"/>
    </row>
    <row r="192" spans="1:5" ht="15">
      <c r="A192" s="129"/>
      <c r="B192" s="274"/>
      <c r="C192" s="98"/>
      <c r="D192" s="98"/>
      <c r="E192" s="276"/>
    </row>
    <row r="193" spans="1:5" ht="15">
      <c r="A193" s="129"/>
      <c r="B193" s="274"/>
      <c r="C193" s="98"/>
      <c r="D193" s="98"/>
      <c r="E193" s="276"/>
    </row>
    <row r="194" spans="1:5" ht="15">
      <c r="A194" s="129"/>
      <c r="B194" s="274"/>
      <c r="C194" s="98"/>
      <c r="D194" s="98"/>
      <c r="E194" s="276"/>
    </row>
    <row r="195" spans="1:5" ht="15">
      <c r="A195" s="129"/>
      <c r="B195" s="274"/>
      <c r="C195" s="98"/>
      <c r="D195" s="98"/>
      <c r="E195" s="276"/>
    </row>
    <row r="196" spans="1:5" ht="15">
      <c r="A196" s="129"/>
      <c r="B196" s="274"/>
      <c r="C196" s="98"/>
      <c r="D196" s="98"/>
      <c r="E196" s="276"/>
    </row>
    <row r="197" spans="1:5" ht="15">
      <c r="A197" s="129"/>
      <c r="B197" s="274"/>
      <c r="C197" s="98"/>
      <c r="D197" s="98"/>
      <c r="E197" s="276"/>
    </row>
    <row r="198" spans="1:5" ht="15">
      <c r="A198" s="129"/>
      <c r="B198" s="274"/>
      <c r="C198" s="98"/>
      <c r="D198" s="98"/>
      <c r="E198" s="276"/>
    </row>
    <row r="199" spans="1:5" ht="15">
      <c r="A199" s="129"/>
      <c r="B199" s="274"/>
      <c r="C199" s="98"/>
      <c r="D199" s="98"/>
      <c r="E199" s="276"/>
    </row>
    <row r="200" spans="1:5" ht="15">
      <c r="A200" s="129"/>
      <c r="B200" s="274"/>
      <c r="C200" s="98"/>
      <c r="D200" s="98"/>
      <c r="E200" s="276"/>
    </row>
    <row r="201" spans="1:5" ht="15">
      <c r="A201" s="129"/>
      <c r="B201" s="274"/>
      <c r="C201" s="98"/>
      <c r="D201" s="98"/>
      <c r="E201" s="276"/>
    </row>
    <row r="202" spans="1:5" ht="15">
      <c r="A202" s="129"/>
      <c r="B202" s="274"/>
      <c r="C202" s="98"/>
      <c r="D202" s="98"/>
      <c r="E202" s="276"/>
    </row>
    <row r="203" spans="1:5" ht="15">
      <c r="A203" s="129"/>
      <c r="B203" s="274"/>
      <c r="C203" s="98"/>
      <c r="D203" s="98"/>
      <c r="E203" s="276"/>
    </row>
    <row r="204" spans="1:5" ht="15">
      <c r="A204" s="129"/>
      <c r="B204" s="274"/>
      <c r="C204" s="98"/>
      <c r="D204" s="98"/>
      <c r="E204" s="276"/>
    </row>
    <row r="205" spans="1:5" ht="15">
      <c r="A205" s="129"/>
      <c r="B205" s="274"/>
      <c r="C205" s="98"/>
      <c r="D205" s="98"/>
      <c r="E205" s="276"/>
    </row>
    <row r="206" spans="1:5" ht="15">
      <c r="A206" s="129"/>
      <c r="B206" s="274"/>
      <c r="C206" s="98"/>
      <c r="D206" s="98"/>
      <c r="E206" s="276"/>
    </row>
    <row r="207" spans="1:5" ht="15">
      <c r="A207" s="129"/>
      <c r="B207" s="274"/>
      <c r="C207" s="98"/>
      <c r="D207" s="98"/>
      <c r="E207" s="276"/>
    </row>
    <row r="208" spans="1:5" ht="15">
      <c r="A208" s="129"/>
      <c r="B208" s="274"/>
      <c r="C208" s="98"/>
      <c r="D208" s="98"/>
      <c r="E208" s="276"/>
    </row>
    <row r="209" spans="1:5" ht="15">
      <c r="A209" s="129"/>
      <c r="B209" s="274"/>
      <c r="C209" s="98"/>
      <c r="D209" s="98"/>
      <c r="E209" s="276"/>
    </row>
    <row r="210" spans="1:5" ht="15">
      <c r="A210" s="129"/>
      <c r="B210" s="274"/>
      <c r="C210" s="98"/>
      <c r="D210" s="98"/>
      <c r="E210" s="276"/>
    </row>
    <row r="211" spans="1:5" ht="15">
      <c r="A211" s="129"/>
      <c r="B211" s="274"/>
      <c r="C211" s="98"/>
      <c r="D211" s="98"/>
      <c r="E211" s="276"/>
    </row>
    <row r="212" spans="1:5" ht="15">
      <c r="A212" s="129"/>
      <c r="B212" s="274"/>
      <c r="C212" s="98"/>
      <c r="D212" s="98"/>
      <c r="E212" s="276"/>
    </row>
    <row r="213" spans="1:5" ht="15">
      <c r="A213" s="129"/>
      <c r="B213" s="274"/>
      <c r="C213" s="98"/>
      <c r="D213" s="98"/>
      <c r="E213" s="276"/>
    </row>
    <row r="214" spans="1:5" ht="15">
      <c r="A214" s="129"/>
      <c r="B214" s="274"/>
      <c r="C214" s="98"/>
      <c r="D214" s="98"/>
      <c r="E214" s="276"/>
    </row>
    <row r="215" spans="1:5" ht="15">
      <c r="A215" s="129"/>
      <c r="B215" s="274"/>
      <c r="C215" s="98"/>
      <c r="D215" s="98"/>
      <c r="E215" s="276"/>
    </row>
    <row r="216" spans="1:5" ht="15">
      <c r="A216" s="129"/>
      <c r="B216" s="274"/>
      <c r="C216" s="98"/>
      <c r="D216" s="98"/>
      <c r="E216" s="276"/>
    </row>
    <row r="217" spans="1:5" ht="15">
      <c r="A217" s="129"/>
      <c r="B217" s="274"/>
      <c r="C217" s="98"/>
      <c r="D217" s="98"/>
      <c r="E217" s="276"/>
    </row>
    <row r="218" spans="1:5" ht="15">
      <c r="A218" s="129"/>
      <c r="B218" s="274"/>
      <c r="C218" s="98"/>
      <c r="D218" s="98"/>
      <c r="E218" s="276"/>
    </row>
    <row r="219" spans="1:5" ht="15">
      <c r="A219" s="129"/>
      <c r="B219" s="274"/>
      <c r="C219" s="98"/>
      <c r="D219" s="98"/>
      <c r="E219" s="276"/>
    </row>
    <row r="220" spans="1:5" ht="15">
      <c r="A220" s="129"/>
      <c r="B220" s="274"/>
      <c r="C220" s="98"/>
      <c r="D220" s="98"/>
      <c r="E220" s="276"/>
    </row>
    <row r="221" spans="1:5" ht="15">
      <c r="A221" s="129"/>
      <c r="B221" s="274"/>
      <c r="C221" s="98"/>
      <c r="D221" s="98"/>
      <c r="E221" s="276"/>
    </row>
    <row r="222" spans="1:5" ht="15">
      <c r="A222" s="129"/>
      <c r="B222" s="274"/>
      <c r="C222" s="98"/>
      <c r="D222" s="98"/>
      <c r="E222" s="276"/>
    </row>
    <row r="223" spans="1:5" ht="15">
      <c r="A223" s="129"/>
      <c r="B223" s="274"/>
      <c r="C223" s="98"/>
      <c r="D223" s="98"/>
      <c r="E223" s="276"/>
    </row>
    <row r="224" spans="1:5" ht="15">
      <c r="A224" s="129"/>
      <c r="B224" s="274"/>
      <c r="C224" s="98"/>
      <c r="D224" s="98"/>
      <c r="E224" s="276"/>
    </row>
    <row r="225" spans="1:5" ht="15">
      <c r="A225" s="129"/>
      <c r="B225" s="274"/>
      <c r="C225" s="98"/>
      <c r="D225" s="98"/>
      <c r="E225" s="276"/>
    </row>
    <row r="226" spans="1:5" ht="15">
      <c r="A226" s="129"/>
      <c r="B226" s="274"/>
      <c r="C226" s="98"/>
      <c r="D226" s="98"/>
      <c r="E226" s="276"/>
    </row>
    <row r="227" spans="1:5" ht="15">
      <c r="A227" s="129"/>
      <c r="B227" s="274"/>
      <c r="C227" s="98"/>
      <c r="D227" s="98"/>
      <c r="E227" s="276"/>
    </row>
    <row r="228" spans="1:5" ht="15">
      <c r="A228" s="129"/>
      <c r="B228" s="274"/>
      <c r="C228" s="98"/>
      <c r="D228" s="98"/>
      <c r="E228" s="276"/>
    </row>
    <row r="229" spans="1:5" ht="15">
      <c r="A229" s="129"/>
      <c r="B229" s="274"/>
      <c r="C229" s="98"/>
      <c r="D229" s="98"/>
      <c r="E229" s="276"/>
    </row>
    <row r="230" spans="1:5" ht="15">
      <c r="A230" s="129"/>
      <c r="B230" s="274"/>
      <c r="C230" s="98"/>
      <c r="D230" s="98"/>
      <c r="E230" s="276"/>
    </row>
    <row r="231" spans="1:5" ht="15">
      <c r="A231" s="129"/>
      <c r="B231" s="274"/>
      <c r="C231" s="98"/>
      <c r="D231" s="98"/>
      <c r="E231" s="276"/>
    </row>
    <row r="232" spans="1:5" ht="15">
      <c r="A232" s="129"/>
      <c r="B232" s="274"/>
      <c r="C232" s="98"/>
      <c r="D232" s="98"/>
      <c r="E232" s="276"/>
    </row>
    <row r="233" spans="1:5" ht="15">
      <c r="A233" s="129"/>
      <c r="B233" s="274"/>
      <c r="C233" s="98"/>
      <c r="D233" s="98"/>
      <c r="E233" s="276"/>
    </row>
    <row r="234" spans="1:5" ht="15">
      <c r="A234" s="129"/>
      <c r="B234" s="274"/>
      <c r="C234" s="98"/>
      <c r="D234" s="98"/>
      <c r="E234" s="276"/>
    </row>
    <row r="235" spans="1:5" ht="15">
      <c r="A235" s="129"/>
      <c r="B235" s="274"/>
      <c r="C235" s="98"/>
      <c r="D235" s="98"/>
      <c r="E235" s="276"/>
    </row>
    <row r="236" spans="1:5" ht="15">
      <c r="A236" s="129"/>
      <c r="B236" s="274"/>
      <c r="C236" s="98"/>
      <c r="D236" s="98"/>
      <c r="E236" s="276"/>
    </row>
    <row r="237" spans="1:5" ht="15">
      <c r="A237" s="129"/>
      <c r="B237" s="274"/>
      <c r="C237" s="98"/>
      <c r="D237" s="98"/>
      <c r="E237" s="276"/>
    </row>
    <row r="238" spans="1:5" ht="15">
      <c r="A238" s="129"/>
      <c r="B238" s="274"/>
      <c r="C238" s="98"/>
      <c r="D238" s="98"/>
      <c r="E238" s="276"/>
    </row>
    <row r="239" spans="1:5" ht="15">
      <c r="A239" s="129"/>
      <c r="B239" s="274"/>
      <c r="C239" s="98"/>
      <c r="D239" s="98"/>
      <c r="E239" s="276"/>
    </row>
    <row r="240" spans="1:5" ht="15">
      <c r="A240" s="129"/>
      <c r="B240" s="274"/>
      <c r="C240" s="98"/>
      <c r="D240" s="98"/>
      <c r="E240" s="276"/>
    </row>
    <row r="241" spans="1:5" ht="15">
      <c r="A241" s="129"/>
      <c r="B241" s="274"/>
      <c r="C241" s="98"/>
      <c r="D241" s="98"/>
      <c r="E241" s="276"/>
    </row>
    <row r="242" spans="1:5" ht="15">
      <c r="A242" s="129"/>
      <c r="B242" s="274"/>
      <c r="C242" s="98"/>
      <c r="D242" s="98"/>
      <c r="E242" s="276"/>
    </row>
    <row r="243" spans="1:5" ht="15">
      <c r="A243" s="129"/>
      <c r="B243" s="274"/>
      <c r="C243" s="98"/>
      <c r="D243" s="98"/>
      <c r="E243" s="276"/>
    </row>
    <row r="244" spans="1:5" ht="15">
      <c r="A244" s="129"/>
      <c r="B244" s="274"/>
      <c r="C244" s="98"/>
      <c r="D244" s="98"/>
      <c r="E244" s="276"/>
    </row>
    <row r="245" spans="1:5" ht="15">
      <c r="A245" s="129"/>
      <c r="B245" s="274"/>
      <c r="C245" s="98"/>
      <c r="D245" s="98"/>
      <c r="E245" s="276"/>
    </row>
    <row r="246" spans="1:5" ht="15">
      <c r="A246" s="129"/>
      <c r="B246" s="274"/>
      <c r="C246" s="98"/>
      <c r="D246" s="98"/>
      <c r="E246" s="276"/>
    </row>
    <row r="247" spans="1:5" ht="15">
      <c r="A247" s="129"/>
      <c r="B247" s="274"/>
      <c r="C247" s="98"/>
      <c r="D247" s="98"/>
      <c r="E247" s="276"/>
    </row>
    <row r="248" spans="1:5" ht="15">
      <c r="A248" s="129"/>
      <c r="B248" s="274"/>
      <c r="C248" s="98"/>
      <c r="D248" s="98"/>
      <c r="E248" s="276"/>
    </row>
    <row r="249" spans="1:5" ht="15">
      <c r="A249" s="129"/>
      <c r="B249" s="274"/>
      <c r="C249" s="98"/>
      <c r="D249" s="98"/>
      <c r="E249" s="276"/>
    </row>
    <row r="250" spans="1:5" ht="15">
      <c r="A250" s="129"/>
      <c r="B250" s="274"/>
      <c r="C250" s="98"/>
      <c r="D250" s="98"/>
      <c r="E250" s="276"/>
    </row>
    <row r="251" spans="1:5" ht="15">
      <c r="A251" s="129"/>
      <c r="B251" s="274"/>
      <c r="C251" s="98"/>
      <c r="D251" s="98"/>
      <c r="E251" s="276"/>
    </row>
    <row r="252" spans="1:5" ht="15">
      <c r="A252" s="129"/>
      <c r="B252" s="274"/>
      <c r="C252" s="98"/>
      <c r="D252" s="98"/>
      <c r="E252" s="276"/>
    </row>
    <row r="253" spans="1:5" ht="15">
      <c r="A253" s="129"/>
      <c r="B253" s="274"/>
      <c r="C253" s="98"/>
      <c r="D253" s="98"/>
      <c r="E253" s="276"/>
    </row>
    <row r="254" spans="1:5" ht="15">
      <c r="A254" s="129"/>
      <c r="B254" s="274"/>
      <c r="C254" s="98"/>
      <c r="D254" s="98"/>
      <c r="E254" s="276"/>
    </row>
    <row r="255" spans="1:5" ht="15">
      <c r="A255" s="129"/>
      <c r="B255" s="274"/>
      <c r="C255" s="98"/>
      <c r="D255" s="98"/>
      <c r="E255" s="276"/>
    </row>
    <row r="256" spans="1:5" ht="15">
      <c r="A256" s="129"/>
      <c r="B256" s="274"/>
      <c r="C256" s="98"/>
      <c r="D256" s="98"/>
      <c r="E256" s="276"/>
    </row>
    <row r="257" spans="1:5" ht="15">
      <c r="A257" s="129"/>
      <c r="B257" s="274"/>
      <c r="C257" s="98"/>
      <c r="D257" s="98"/>
      <c r="E257" s="276"/>
    </row>
    <row r="258" spans="1:5" ht="15">
      <c r="A258" s="129"/>
      <c r="B258" s="274"/>
      <c r="C258" s="98"/>
      <c r="D258" s="98"/>
      <c r="E258" s="276"/>
    </row>
    <row r="259" spans="1:5" ht="15">
      <c r="A259" s="129"/>
      <c r="B259" s="274"/>
      <c r="C259" s="98"/>
      <c r="D259" s="98"/>
      <c r="E259" s="276"/>
    </row>
    <row r="260" spans="1:5" ht="15">
      <c r="A260" s="129"/>
      <c r="B260" s="274"/>
      <c r="C260" s="98"/>
      <c r="D260" s="98"/>
      <c r="E260" s="276"/>
    </row>
    <row r="261" spans="1:5" ht="15">
      <c r="A261" s="129"/>
      <c r="B261" s="274"/>
      <c r="C261" s="98"/>
      <c r="D261" s="98"/>
      <c r="E261" s="276"/>
    </row>
    <row r="262" spans="1:5" ht="15">
      <c r="A262" s="129"/>
      <c r="B262" s="274"/>
      <c r="C262" s="98"/>
      <c r="D262" s="98"/>
      <c r="E262" s="276"/>
    </row>
    <row r="263" spans="1:5" ht="15">
      <c r="A263" s="129"/>
      <c r="B263" s="274"/>
      <c r="C263" s="98"/>
      <c r="D263" s="98"/>
      <c r="E263" s="276"/>
    </row>
    <row r="264" spans="1:5" ht="15">
      <c r="A264" s="129"/>
      <c r="B264" s="274"/>
      <c r="C264" s="98"/>
      <c r="D264" s="98"/>
      <c r="E264" s="276"/>
    </row>
    <row r="265" spans="1:5" ht="15">
      <c r="A265" s="129"/>
      <c r="B265" s="274"/>
      <c r="C265" s="98"/>
      <c r="D265" s="98"/>
      <c r="E265" s="276"/>
    </row>
    <row r="266" spans="1:5" ht="15">
      <c r="A266" s="129"/>
      <c r="B266" s="274"/>
      <c r="C266" s="98"/>
      <c r="D266" s="98"/>
      <c r="E266" s="276"/>
    </row>
    <row r="267" spans="1:5" ht="15">
      <c r="A267" s="129"/>
      <c r="B267" s="274"/>
      <c r="C267" s="98"/>
      <c r="D267" s="98"/>
      <c r="E267" s="276"/>
    </row>
    <row r="268" spans="1:5" ht="15">
      <c r="A268" s="129"/>
      <c r="B268" s="274"/>
      <c r="C268" s="98"/>
      <c r="D268" s="98"/>
      <c r="E268" s="276"/>
    </row>
    <row r="269" spans="1:5" ht="15">
      <c r="A269" s="129"/>
      <c r="B269" s="274"/>
      <c r="C269" s="98"/>
      <c r="D269" s="98"/>
      <c r="E269" s="276"/>
    </row>
    <row r="270" spans="1:5" ht="15">
      <c r="A270" s="129"/>
      <c r="B270" s="274"/>
      <c r="C270" s="98"/>
      <c r="D270" s="98"/>
      <c r="E270" s="276"/>
    </row>
    <row r="271" spans="1:5" ht="15">
      <c r="A271" s="129"/>
      <c r="B271" s="274"/>
      <c r="C271" s="98"/>
      <c r="D271" s="98"/>
      <c r="E271" s="276"/>
    </row>
    <row r="272" spans="1:5" ht="15">
      <c r="A272" s="129"/>
      <c r="B272" s="274"/>
      <c r="C272" s="98"/>
      <c r="D272" s="98"/>
      <c r="E272" s="276"/>
    </row>
    <row r="273" spans="1:5" ht="15">
      <c r="A273" s="129"/>
      <c r="B273" s="274"/>
      <c r="C273" s="98"/>
      <c r="D273" s="98"/>
      <c r="E273" s="276"/>
    </row>
    <row r="274" spans="1:5" ht="15">
      <c r="A274" s="129"/>
      <c r="B274" s="274"/>
      <c r="C274" s="98"/>
      <c r="D274" s="98"/>
      <c r="E274" s="276"/>
    </row>
    <row r="275" spans="1:5" ht="15">
      <c r="A275" s="129"/>
      <c r="B275" s="274"/>
      <c r="C275" s="98"/>
      <c r="D275" s="98"/>
      <c r="E275" s="276"/>
    </row>
    <row r="276" spans="1:5" ht="15">
      <c r="A276" s="129"/>
      <c r="B276" s="274"/>
      <c r="C276" s="98"/>
      <c r="D276" s="98"/>
      <c r="E276" s="276"/>
    </row>
    <row r="277" spans="1:5" ht="15">
      <c r="A277" s="129"/>
      <c r="B277" s="274"/>
      <c r="C277" s="98"/>
      <c r="D277" s="98"/>
      <c r="E277" s="276"/>
    </row>
    <row r="278" spans="1:5" ht="15">
      <c r="A278" s="129"/>
      <c r="B278" s="274"/>
      <c r="C278" s="98"/>
      <c r="D278" s="98"/>
      <c r="E278" s="276"/>
    </row>
    <row r="279" spans="1:5" ht="15">
      <c r="A279" s="129"/>
      <c r="B279" s="274"/>
      <c r="C279" s="98"/>
      <c r="D279" s="98"/>
      <c r="E279" s="276"/>
    </row>
    <row r="280" spans="1:5" ht="15">
      <c r="A280" s="129"/>
      <c r="B280" s="274"/>
      <c r="C280" s="98"/>
      <c r="D280" s="98"/>
      <c r="E280" s="276"/>
    </row>
    <row r="281" spans="1:5" ht="15">
      <c r="A281" s="129"/>
      <c r="B281" s="274"/>
      <c r="C281" s="98"/>
      <c r="D281" s="98"/>
      <c r="E281" s="276"/>
    </row>
    <row r="282" spans="1:5" ht="15">
      <c r="A282" s="129"/>
      <c r="B282" s="274"/>
      <c r="C282" s="98"/>
      <c r="D282" s="98"/>
      <c r="E282" s="276"/>
    </row>
    <row r="283" spans="1:5" ht="15">
      <c r="A283" s="129"/>
      <c r="B283" s="274"/>
      <c r="C283" s="98"/>
      <c r="D283" s="98"/>
      <c r="E283" s="276"/>
    </row>
    <row r="284" spans="1:5" ht="15">
      <c r="A284" s="129"/>
      <c r="B284" s="274"/>
      <c r="C284" s="98"/>
      <c r="D284" s="98"/>
      <c r="E284" s="276"/>
    </row>
    <row r="285" spans="1:5" ht="15">
      <c r="A285" s="129"/>
      <c r="B285" s="274"/>
      <c r="C285" s="98"/>
      <c r="D285" s="98"/>
      <c r="E285" s="276"/>
    </row>
    <row r="286" spans="1:5" ht="15">
      <c r="A286" s="129"/>
      <c r="B286" s="274"/>
      <c r="C286" s="98"/>
      <c r="D286" s="98"/>
      <c r="E286" s="276"/>
    </row>
    <row r="287" spans="1:5" ht="15">
      <c r="A287" s="129"/>
      <c r="B287" s="274"/>
      <c r="C287" s="98"/>
      <c r="D287" s="98"/>
      <c r="E287" s="276"/>
    </row>
    <row r="288" spans="1:5" ht="15">
      <c r="A288" s="129"/>
      <c r="B288" s="274"/>
      <c r="C288" s="98"/>
      <c r="D288" s="98"/>
      <c r="E288" s="276"/>
    </row>
    <row r="289" spans="1:5" ht="15">
      <c r="A289" s="129"/>
      <c r="B289" s="274"/>
      <c r="C289" s="98"/>
      <c r="D289" s="98"/>
      <c r="E289" s="276"/>
    </row>
    <row r="290" spans="1:5" ht="15">
      <c r="A290" s="129"/>
      <c r="B290" s="274"/>
      <c r="C290" s="98"/>
      <c r="D290" s="98"/>
      <c r="E290" s="276"/>
    </row>
    <row r="291" spans="1:5" ht="15">
      <c r="A291" s="129"/>
      <c r="B291" s="274"/>
      <c r="C291" s="98"/>
      <c r="D291" s="98"/>
      <c r="E291" s="276"/>
    </row>
    <row r="292" spans="1:5" ht="15">
      <c r="A292" s="129"/>
      <c r="B292" s="274"/>
      <c r="C292" s="98"/>
      <c r="D292" s="98"/>
      <c r="E292" s="276"/>
    </row>
    <row r="293" spans="1:5" ht="15">
      <c r="A293" s="129"/>
      <c r="B293" s="274"/>
      <c r="C293" s="98"/>
      <c r="D293" s="98"/>
      <c r="E293" s="276"/>
    </row>
    <row r="294" spans="1:5" ht="15">
      <c r="A294" s="129"/>
      <c r="B294" s="274"/>
      <c r="C294" s="98"/>
      <c r="D294" s="98"/>
      <c r="E294" s="276"/>
    </row>
    <row r="295" spans="1:5" ht="15">
      <c r="A295" s="129"/>
      <c r="B295" s="274"/>
      <c r="C295" s="98"/>
      <c r="D295" s="98"/>
      <c r="E295" s="276"/>
    </row>
    <row r="296" spans="1:5" ht="15">
      <c r="A296" s="129"/>
      <c r="B296" s="274"/>
      <c r="C296" s="98"/>
      <c r="D296" s="98"/>
      <c r="E296" s="276"/>
    </row>
    <row r="297" spans="1:5" ht="15">
      <c r="A297" s="129"/>
      <c r="B297" s="274"/>
      <c r="C297" s="98"/>
      <c r="D297" s="98"/>
      <c r="E297" s="276"/>
    </row>
    <row r="298" spans="1:5" ht="15">
      <c r="A298" s="129"/>
      <c r="B298" s="274"/>
      <c r="C298" s="98"/>
      <c r="D298" s="98"/>
      <c r="E298" s="276"/>
    </row>
    <row r="299" spans="1:5" ht="15">
      <c r="A299" s="129"/>
      <c r="B299" s="274"/>
      <c r="C299" s="98"/>
      <c r="D299" s="98"/>
      <c r="E299" s="276"/>
    </row>
    <row r="300" spans="1:5" ht="15">
      <c r="A300" s="129"/>
      <c r="B300" s="274"/>
      <c r="C300" s="98"/>
      <c r="D300" s="98"/>
      <c r="E300" s="276"/>
    </row>
    <row r="301" spans="1:5" ht="15">
      <c r="A301" s="129"/>
      <c r="B301" s="274"/>
      <c r="C301" s="98"/>
      <c r="D301" s="98"/>
      <c r="E301" s="276"/>
    </row>
    <row r="302" spans="1:5" ht="15">
      <c r="A302" s="129"/>
      <c r="B302" s="274"/>
      <c r="C302" s="98"/>
      <c r="D302" s="98"/>
      <c r="E302" s="276"/>
    </row>
    <row r="303" spans="1:5" ht="15">
      <c r="A303" s="129"/>
      <c r="B303" s="274"/>
      <c r="C303" s="98"/>
      <c r="D303" s="98"/>
      <c r="E303" s="276"/>
    </row>
    <row r="304" spans="1:5" ht="15">
      <c r="A304" s="129"/>
      <c r="B304" s="274"/>
      <c r="C304" s="98"/>
      <c r="D304" s="98"/>
      <c r="E304" s="276"/>
    </row>
    <row r="305" spans="1:5" ht="15">
      <c r="A305" s="129"/>
      <c r="B305" s="274"/>
      <c r="C305" s="98"/>
      <c r="D305" s="98"/>
      <c r="E305" s="276"/>
    </row>
    <row r="306" spans="1:5" ht="15">
      <c r="A306" s="129"/>
      <c r="B306" s="274"/>
      <c r="C306" s="98"/>
      <c r="D306" s="98"/>
      <c r="E306" s="276"/>
    </row>
    <row r="307" spans="1:5" ht="15">
      <c r="A307" s="129"/>
      <c r="B307" s="274"/>
      <c r="C307" s="98"/>
      <c r="D307" s="98"/>
      <c r="E307" s="276"/>
    </row>
    <row r="308" spans="1:5" ht="15">
      <c r="A308" s="129"/>
      <c r="B308" s="274"/>
      <c r="C308" s="98"/>
      <c r="D308" s="98"/>
      <c r="E308" s="276"/>
    </row>
    <row r="309" spans="1:5" ht="15">
      <c r="A309" s="129"/>
      <c r="B309" s="274"/>
      <c r="C309" s="98"/>
      <c r="D309" s="98"/>
      <c r="E309" s="276"/>
    </row>
    <row r="310" spans="1:5" ht="15">
      <c r="A310" s="129"/>
      <c r="B310" s="274"/>
      <c r="C310" s="98"/>
      <c r="D310" s="98"/>
      <c r="E310" s="276"/>
    </row>
    <row r="311" spans="1:5" ht="15">
      <c r="A311" s="129"/>
      <c r="B311" s="274"/>
      <c r="C311" s="98"/>
      <c r="D311" s="98"/>
      <c r="E311" s="276"/>
    </row>
    <row r="312" spans="1:5" ht="15">
      <c r="A312" s="129"/>
      <c r="B312" s="274"/>
      <c r="C312" s="98"/>
      <c r="D312" s="98"/>
      <c r="E312" s="276"/>
    </row>
    <row r="313" spans="1:5" ht="15">
      <c r="A313" s="129"/>
      <c r="B313" s="274"/>
      <c r="C313" s="98"/>
      <c r="D313" s="98"/>
      <c r="E313" s="276"/>
    </row>
    <row r="314" spans="1:5" ht="15">
      <c r="A314" s="129"/>
      <c r="B314" s="274"/>
      <c r="C314" s="98"/>
      <c r="D314" s="98"/>
      <c r="E314" s="276"/>
    </row>
    <row r="315" spans="1:5" ht="15">
      <c r="A315" s="129"/>
      <c r="B315" s="274"/>
      <c r="C315" s="98"/>
      <c r="D315" s="98"/>
      <c r="E315" s="276"/>
    </row>
    <row r="316" spans="1:5" ht="15">
      <c r="A316" s="129"/>
      <c r="B316" s="274"/>
      <c r="C316" s="98"/>
      <c r="D316" s="98"/>
      <c r="E316" s="276"/>
    </row>
    <row r="317" spans="1:5" ht="15">
      <c r="A317" s="129"/>
      <c r="B317" s="274"/>
      <c r="C317" s="98"/>
      <c r="D317" s="98"/>
      <c r="E317" s="276"/>
    </row>
    <row r="318" spans="1:5" ht="15">
      <c r="A318" s="129"/>
      <c r="B318" s="274"/>
      <c r="C318" s="98"/>
      <c r="D318" s="98"/>
      <c r="E318" s="276"/>
    </row>
    <row r="319" spans="1:5" ht="15">
      <c r="A319" s="129"/>
      <c r="B319" s="274"/>
      <c r="C319" s="98"/>
      <c r="D319" s="98"/>
      <c r="E319" s="276"/>
    </row>
    <row r="320" spans="1:5" ht="15">
      <c r="A320" s="129"/>
      <c r="B320" s="274"/>
      <c r="C320" s="98"/>
      <c r="D320" s="98"/>
      <c r="E320" s="276"/>
    </row>
    <row r="321" spans="1:5" ht="15">
      <c r="A321" s="129"/>
      <c r="B321" s="274"/>
      <c r="C321" s="98"/>
      <c r="D321" s="98"/>
      <c r="E321" s="276"/>
    </row>
    <row r="322" spans="1:5" ht="15">
      <c r="A322" s="129"/>
      <c r="B322" s="274"/>
      <c r="C322" s="98"/>
      <c r="D322" s="98"/>
      <c r="E322" s="276"/>
    </row>
    <row r="323" spans="1:5" ht="15">
      <c r="A323" s="129"/>
      <c r="B323" s="274"/>
      <c r="C323" s="98"/>
      <c r="D323" s="98"/>
      <c r="E323" s="276"/>
    </row>
    <row r="324" spans="1:5" ht="15">
      <c r="A324" s="129"/>
      <c r="B324" s="274"/>
      <c r="C324" s="98"/>
      <c r="D324" s="98"/>
      <c r="E324" s="276"/>
    </row>
    <row r="325" spans="1:5" ht="15">
      <c r="A325" s="129"/>
      <c r="B325" s="274"/>
      <c r="C325" s="98"/>
      <c r="D325" s="98"/>
      <c r="E325" s="276"/>
    </row>
    <row r="326" spans="1:5" ht="15">
      <c r="A326" s="129"/>
      <c r="B326" s="274"/>
      <c r="C326" s="98"/>
      <c r="D326" s="98"/>
      <c r="E326" s="276"/>
    </row>
    <row r="327" spans="1:5" ht="15">
      <c r="A327" s="129"/>
      <c r="B327" s="274"/>
      <c r="C327" s="98"/>
      <c r="D327" s="98"/>
      <c r="E327" s="276"/>
    </row>
    <row r="328" spans="1:5" ht="15">
      <c r="A328" s="129"/>
      <c r="B328" s="274"/>
      <c r="C328" s="98"/>
      <c r="D328" s="98"/>
      <c r="E328" s="276"/>
    </row>
    <row r="329" spans="1:5" ht="15">
      <c r="A329" s="129"/>
      <c r="B329" s="274"/>
      <c r="C329" s="98"/>
      <c r="D329" s="98"/>
      <c r="E329" s="276"/>
    </row>
    <row r="330" spans="1:5" ht="15">
      <c r="A330" s="129"/>
      <c r="B330" s="274"/>
      <c r="C330" s="98"/>
      <c r="D330" s="98"/>
      <c r="E330" s="276"/>
    </row>
    <row r="331" spans="1:5" ht="15">
      <c r="A331" s="129"/>
      <c r="B331" s="274"/>
      <c r="C331" s="98"/>
      <c r="D331" s="98"/>
      <c r="E331" s="276"/>
    </row>
    <row r="332" spans="1:5" ht="15">
      <c r="A332" s="129"/>
      <c r="B332" s="274"/>
      <c r="C332" s="98"/>
      <c r="D332" s="98"/>
      <c r="E332" s="276"/>
    </row>
    <row r="333" spans="1:5" ht="15">
      <c r="A333" s="129"/>
      <c r="B333" s="274"/>
      <c r="C333" s="98"/>
      <c r="D333" s="98"/>
      <c r="E333" s="276"/>
    </row>
    <row r="334" spans="1:5" ht="15">
      <c r="A334" s="129"/>
      <c r="B334" s="274"/>
      <c r="C334" s="98"/>
      <c r="D334" s="98"/>
      <c r="E334" s="276"/>
    </row>
    <row r="335" spans="1:5" ht="15">
      <c r="A335" s="129"/>
      <c r="B335" s="274"/>
      <c r="C335" s="98"/>
      <c r="D335" s="98"/>
      <c r="E335" s="276"/>
    </row>
    <row r="336" spans="1:5" ht="15">
      <c r="A336" s="129"/>
      <c r="B336" s="274"/>
      <c r="C336" s="98"/>
      <c r="D336" s="98"/>
      <c r="E336" s="276"/>
    </row>
    <row r="337" spans="1:5" ht="15">
      <c r="A337" s="129"/>
      <c r="B337" s="274"/>
      <c r="C337" s="98"/>
      <c r="D337" s="98"/>
      <c r="E337" s="276"/>
    </row>
    <row r="338" spans="1:5" ht="15">
      <c r="A338" s="129"/>
      <c r="B338" s="274"/>
      <c r="C338" s="98"/>
      <c r="D338" s="98"/>
      <c r="E338" s="276"/>
    </row>
    <row r="339" spans="1:5" ht="15">
      <c r="A339" s="129"/>
      <c r="B339" s="274"/>
      <c r="C339" s="98"/>
      <c r="D339" s="98"/>
      <c r="E339" s="276"/>
    </row>
    <row r="340" spans="1:5" ht="15">
      <c r="A340" s="129"/>
      <c r="B340" s="274"/>
      <c r="C340" s="98"/>
      <c r="D340" s="98"/>
      <c r="E340" s="276"/>
    </row>
    <row r="341" spans="1:5" ht="15">
      <c r="A341" s="129"/>
      <c r="B341" s="274"/>
      <c r="C341" s="98"/>
      <c r="D341" s="98"/>
      <c r="E341" s="276"/>
    </row>
    <row r="342" spans="1:5" ht="15">
      <c r="A342" s="129"/>
      <c r="B342" s="274"/>
      <c r="C342" s="98"/>
      <c r="D342" s="98"/>
      <c r="E342" s="276"/>
    </row>
    <row r="343" spans="1:5" ht="15">
      <c r="A343" s="129"/>
      <c r="B343" s="274"/>
      <c r="C343" s="98"/>
      <c r="D343" s="98"/>
      <c r="E343" s="276"/>
    </row>
    <row r="344" spans="1:5" ht="15">
      <c r="A344" s="129"/>
      <c r="B344" s="274"/>
      <c r="C344" s="98"/>
      <c r="D344" s="98"/>
      <c r="E344" s="276"/>
    </row>
    <row r="345" spans="1:5" ht="15">
      <c r="A345" s="129"/>
      <c r="B345" s="274"/>
      <c r="C345" s="98"/>
      <c r="D345" s="98"/>
      <c r="E345" s="276"/>
    </row>
    <row r="346" spans="1:5" ht="15">
      <c r="A346" s="129"/>
      <c r="B346" s="274"/>
      <c r="C346" s="98"/>
      <c r="D346" s="98"/>
      <c r="E346" s="276"/>
    </row>
    <row r="347" spans="1:5" ht="15">
      <c r="A347" s="129"/>
      <c r="B347" s="274"/>
      <c r="C347" s="98"/>
      <c r="D347" s="98"/>
      <c r="E347" s="276"/>
    </row>
    <row r="348" spans="1:5" ht="15">
      <c r="A348" s="129"/>
      <c r="B348" s="274"/>
      <c r="C348" s="98"/>
      <c r="D348" s="98"/>
      <c r="E348" s="276"/>
    </row>
    <row r="349" spans="1:5" ht="15">
      <c r="A349" s="129"/>
      <c r="B349" s="274"/>
      <c r="C349" s="98"/>
      <c r="D349" s="98"/>
      <c r="E349" s="276"/>
    </row>
    <row r="350" spans="1:5" ht="15">
      <c r="A350" s="129"/>
      <c r="B350" s="274"/>
      <c r="C350" s="98"/>
      <c r="D350" s="98"/>
      <c r="E350" s="276"/>
    </row>
    <row r="351" spans="1:5" ht="15">
      <c r="A351" s="129"/>
      <c r="B351" s="274"/>
      <c r="C351" s="98"/>
      <c r="D351" s="98"/>
      <c r="E351" s="276"/>
    </row>
    <row r="352" spans="1:5" ht="15">
      <c r="A352" s="129"/>
      <c r="B352" s="274"/>
      <c r="C352" s="98"/>
      <c r="D352" s="98"/>
      <c r="E352" s="276"/>
    </row>
    <row r="353" spans="1:5" ht="15">
      <c r="A353" s="129"/>
      <c r="B353" s="274"/>
      <c r="C353" s="98"/>
      <c r="D353" s="98"/>
      <c r="E353" s="276"/>
    </row>
    <row r="354" spans="1:5" ht="15">
      <c r="A354" s="129"/>
      <c r="B354" s="274"/>
      <c r="C354" s="98"/>
      <c r="D354" s="98"/>
      <c r="E354" s="276"/>
    </row>
    <row r="355" spans="1:5" ht="15">
      <c r="A355" s="129"/>
      <c r="B355" s="274"/>
      <c r="C355" s="98"/>
      <c r="D355" s="98"/>
      <c r="E355" s="276"/>
    </row>
    <row r="356" spans="1:5" ht="15">
      <c r="A356" s="129"/>
      <c r="B356" s="274"/>
      <c r="C356" s="98"/>
      <c r="D356" s="98"/>
      <c r="E356" s="276"/>
    </row>
    <row r="357" spans="1:5" ht="15">
      <c r="A357" s="129"/>
      <c r="B357" s="274"/>
      <c r="C357" s="98"/>
      <c r="D357" s="98"/>
      <c r="E357" s="276"/>
    </row>
    <row r="358" spans="1:5" ht="15">
      <c r="A358" s="129"/>
      <c r="B358" s="274"/>
      <c r="C358" s="98"/>
      <c r="D358" s="98"/>
      <c r="E358" s="276"/>
    </row>
    <row r="359" spans="1:5" ht="15">
      <c r="A359" s="129"/>
      <c r="B359" s="274"/>
      <c r="C359" s="98"/>
      <c r="D359" s="98"/>
      <c r="E359" s="276"/>
    </row>
    <row r="360" spans="1:5" ht="15">
      <c r="A360" s="129"/>
      <c r="B360" s="274"/>
      <c r="C360" s="98"/>
      <c r="D360" s="98"/>
      <c r="E360" s="276"/>
    </row>
    <row r="361" spans="1:5" ht="15">
      <c r="A361" s="129"/>
      <c r="B361" s="274"/>
      <c r="C361" s="98"/>
      <c r="D361" s="98"/>
      <c r="E361" s="276"/>
    </row>
    <row r="362" spans="1:5" ht="15">
      <c r="A362" s="129"/>
      <c r="B362" s="274"/>
      <c r="C362" s="98"/>
      <c r="D362" s="98"/>
      <c r="E362" s="276"/>
    </row>
    <row r="363" spans="1:5" ht="15">
      <c r="A363" s="129"/>
      <c r="B363" s="274"/>
      <c r="C363" s="98"/>
      <c r="D363" s="98"/>
      <c r="E363" s="276"/>
    </row>
    <row r="364" spans="1:5" ht="15">
      <c r="A364" s="129"/>
      <c r="B364" s="274"/>
      <c r="C364" s="98"/>
      <c r="D364" s="98"/>
      <c r="E364" s="276"/>
    </row>
    <row r="365" spans="1:5" ht="15">
      <c r="A365" s="129"/>
      <c r="B365" s="274"/>
      <c r="C365" s="98"/>
      <c r="D365" s="98"/>
      <c r="E365" s="276"/>
    </row>
    <row r="366" spans="1:5" ht="15">
      <c r="A366" s="129"/>
      <c r="B366" s="274"/>
      <c r="C366" s="98"/>
      <c r="D366" s="98"/>
      <c r="E366" s="276"/>
    </row>
    <row r="367" spans="1:5" ht="15">
      <c r="A367" s="129"/>
      <c r="B367" s="274"/>
      <c r="C367" s="98"/>
      <c r="D367" s="98"/>
      <c r="E367" s="276"/>
    </row>
    <row r="368" spans="1:5" ht="15">
      <c r="A368" s="129"/>
      <c r="B368" s="274"/>
      <c r="C368" s="98"/>
      <c r="D368" s="98"/>
      <c r="E368" s="276"/>
    </row>
    <row r="369" spans="1:5" ht="15">
      <c r="A369" s="129"/>
      <c r="B369" s="274"/>
      <c r="C369" s="98"/>
      <c r="D369" s="98"/>
      <c r="E369" s="276"/>
    </row>
    <row r="370" spans="1:5" ht="15">
      <c r="A370" s="129"/>
      <c r="B370" s="274"/>
      <c r="C370" s="98"/>
      <c r="D370" s="98"/>
      <c r="E370" s="276"/>
    </row>
    <row r="371" spans="1:5" ht="15">
      <c r="A371" s="129"/>
      <c r="B371" s="274"/>
      <c r="C371" s="98"/>
      <c r="D371" s="98"/>
      <c r="E371" s="276"/>
    </row>
    <row r="372" spans="1:5" ht="15">
      <c r="A372" s="129"/>
      <c r="B372" s="274"/>
      <c r="C372" s="98"/>
      <c r="D372" s="98"/>
      <c r="E372" s="276"/>
    </row>
    <row r="373" spans="1:5" ht="15">
      <c r="A373" s="129"/>
      <c r="B373" s="274"/>
      <c r="C373" s="98"/>
      <c r="D373" s="98"/>
      <c r="E373" s="276"/>
    </row>
    <row r="374" spans="1:5" ht="15">
      <c r="A374" s="129"/>
      <c r="B374" s="274"/>
      <c r="C374" s="98"/>
      <c r="D374" s="98"/>
      <c r="E374" s="276"/>
    </row>
    <row r="375" spans="1:5" ht="15">
      <c r="A375" s="129"/>
      <c r="B375" s="274"/>
      <c r="C375" s="98"/>
      <c r="D375" s="98"/>
      <c r="E375" s="276"/>
    </row>
    <row r="376" spans="1:5" ht="15">
      <c r="A376" s="129"/>
      <c r="B376" s="274"/>
      <c r="C376" s="98"/>
      <c r="D376" s="98"/>
      <c r="E376" s="276"/>
    </row>
    <row r="377" spans="1:5" ht="15">
      <c r="A377" s="129"/>
      <c r="B377" s="274"/>
      <c r="C377" s="98"/>
      <c r="D377" s="98"/>
      <c r="E377" s="276"/>
    </row>
    <row r="378" spans="1:5" ht="15">
      <c r="A378" s="129"/>
      <c r="B378" s="274"/>
      <c r="C378" s="98"/>
      <c r="D378" s="98"/>
      <c r="E378" s="276"/>
    </row>
    <row r="379" spans="1:5" ht="15">
      <c r="A379" s="129"/>
      <c r="B379" s="274"/>
      <c r="C379" s="98"/>
      <c r="D379" s="98"/>
      <c r="E379" s="276"/>
    </row>
    <row r="380" spans="1:5" ht="15">
      <c r="A380" s="129"/>
      <c r="B380" s="274"/>
      <c r="C380" s="98"/>
      <c r="D380" s="98"/>
      <c r="E380" s="276"/>
    </row>
    <row r="381" spans="1:5" ht="15">
      <c r="A381" s="129"/>
      <c r="B381" s="274"/>
      <c r="C381" s="98"/>
      <c r="D381" s="98"/>
      <c r="E381" s="276"/>
    </row>
    <row r="382" spans="1:5" ht="15">
      <c r="A382" s="129"/>
      <c r="B382" s="274"/>
      <c r="C382" s="98"/>
      <c r="D382" s="98"/>
      <c r="E382" s="276"/>
    </row>
    <row r="383" spans="1:5" ht="15">
      <c r="A383" s="129"/>
      <c r="B383" s="274"/>
      <c r="C383" s="98"/>
      <c r="D383" s="98"/>
      <c r="E383" s="276"/>
    </row>
    <row r="384" spans="1:5" ht="15">
      <c r="A384" s="129"/>
      <c r="B384" s="274"/>
      <c r="C384" s="98"/>
      <c r="D384" s="98"/>
      <c r="E384" s="276"/>
    </row>
    <row r="385" spans="1:5" ht="15">
      <c r="A385" s="129"/>
      <c r="B385" s="274"/>
      <c r="C385" s="98"/>
      <c r="D385" s="98"/>
      <c r="E385" s="276"/>
    </row>
    <row r="386" spans="1:5" ht="15">
      <c r="A386" s="129"/>
      <c r="B386" s="274"/>
      <c r="C386" s="98"/>
      <c r="D386" s="98"/>
      <c r="E386" s="276"/>
    </row>
    <row r="387" spans="1:5" ht="15">
      <c r="A387" s="129"/>
      <c r="B387" s="274"/>
      <c r="C387" s="98"/>
      <c r="D387" s="98"/>
      <c r="E387" s="276"/>
    </row>
    <row r="388" spans="1:5" ht="15">
      <c r="A388" s="129"/>
      <c r="B388" s="274"/>
      <c r="C388" s="98"/>
      <c r="D388" s="98"/>
      <c r="E388" s="276"/>
    </row>
    <row r="389" spans="1:5" ht="15">
      <c r="A389" s="129"/>
      <c r="B389" s="274"/>
      <c r="C389" s="98"/>
      <c r="D389" s="98"/>
      <c r="E389" s="276"/>
    </row>
    <row r="390" spans="1:5" ht="15">
      <c r="A390" s="129"/>
      <c r="B390" s="274"/>
      <c r="C390" s="98"/>
      <c r="D390" s="98"/>
      <c r="E390" s="276"/>
    </row>
    <row r="391" spans="1:5" ht="15">
      <c r="A391" s="129"/>
      <c r="B391" s="274"/>
      <c r="C391" s="98"/>
      <c r="D391" s="98"/>
      <c r="E391" s="276"/>
    </row>
    <row r="392" spans="1:5" ht="15">
      <c r="A392" s="129"/>
      <c r="B392" s="274"/>
      <c r="C392" s="98"/>
      <c r="D392" s="98"/>
      <c r="E392" s="276"/>
    </row>
    <row r="393" spans="1:5" ht="15">
      <c r="A393" s="129"/>
      <c r="B393" s="274"/>
      <c r="C393" s="98"/>
      <c r="D393" s="98"/>
      <c r="E393" s="276"/>
    </row>
    <row r="394" spans="1:5" ht="15">
      <c r="A394" s="129"/>
      <c r="B394" s="274"/>
      <c r="C394" s="98"/>
      <c r="D394" s="98"/>
      <c r="E394" s="276"/>
    </row>
    <row r="395" spans="1:5" ht="15">
      <c r="A395" s="129"/>
      <c r="B395" s="274"/>
      <c r="C395" s="98"/>
      <c r="D395" s="98"/>
      <c r="E395" s="276"/>
    </row>
    <row r="396" spans="1:5" ht="15">
      <c r="A396" s="129"/>
      <c r="B396" s="274"/>
      <c r="C396" s="98"/>
      <c r="D396" s="98"/>
      <c r="E396" s="276"/>
    </row>
    <row r="397" spans="1:5" ht="15">
      <c r="A397" s="129"/>
      <c r="B397" s="274"/>
      <c r="C397" s="98"/>
      <c r="D397" s="98"/>
      <c r="E397" s="276"/>
    </row>
    <row r="398" spans="1:5" ht="15">
      <c r="A398" s="129"/>
      <c r="B398" s="274"/>
      <c r="C398" s="98"/>
      <c r="D398" s="98"/>
      <c r="E398" s="276"/>
    </row>
    <row r="399" spans="1:5" ht="15">
      <c r="A399" s="129"/>
      <c r="B399" s="274"/>
      <c r="C399" s="98"/>
      <c r="D399" s="98"/>
      <c r="E399" s="276"/>
    </row>
    <row r="400" spans="1:5" ht="15">
      <c r="A400" s="129"/>
      <c r="B400" s="274"/>
      <c r="C400" s="98"/>
      <c r="D400" s="98"/>
      <c r="E400" s="276"/>
    </row>
    <row r="401" spans="1:5" ht="15">
      <c r="A401" s="129"/>
      <c r="B401" s="274"/>
      <c r="C401" s="98"/>
      <c r="D401" s="98"/>
      <c r="E401" s="276"/>
    </row>
    <row r="402" spans="1:5" ht="15">
      <c r="A402" s="129"/>
      <c r="B402" s="274"/>
      <c r="C402" s="98"/>
      <c r="D402" s="98"/>
      <c r="E402" s="276"/>
    </row>
    <row r="403" spans="1:5" ht="15">
      <c r="A403" s="129"/>
      <c r="B403" s="274"/>
      <c r="C403" s="98"/>
      <c r="D403" s="98"/>
      <c r="E403" s="276"/>
    </row>
    <row r="404" spans="1:5" ht="15">
      <c r="A404" s="129"/>
      <c r="B404" s="274"/>
      <c r="C404" s="98"/>
      <c r="D404" s="98"/>
      <c r="E404" s="276"/>
    </row>
    <row r="405" spans="1:5" ht="15">
      <c r="A405" s="129"/>
      <c r="B405" s="274"/>
      <c r="C405" s="98"/>
      <c r="D405" s="98"/>
      <c r="E405" s="276"/>
    </row>
    <row r="406" spans="1:5" ht="15">
      <c r="A406" s="129"/>
      <c r="B406" s="274"/>
      <c r="C406" s="98"/>
      <c r="D406" s="98"/>
      <c r="E406" s="276"/>
    </row>
    <row r="407" spans="1:5" ht="15">
      <c r="A407" s="129"/>
      <c r="B407" s="274"/>
      <c r="C407" s="98"/>
      <c r="D407" s="98"/>
      <c r="E407" s="276"/>
    </row>
    <row r="408" spans="1:5" ht="15">
      <c r="A408" s="129"/>
      <c r="B408" s="274"/>
      <c r="C408" s="98"/>
      <c r="D408" s="98"/>
      <c r="E408" s="276"/>
    </row>
    <row r="409" spans="1:5" ht="15">
      <c r="A409" s="129"/>
      <c r="B409" s="274"/>
      <c r="C409" s="98"/>
      <c r="D409" s="98"/>
      <c r="E409" s="276"/>
    </row>
    <row r="410" spans="1:5" ht="15">
      <c r="A410" s="129"/>
      <c r="B410" s="274"/>
      <c r="C410" s="98"/>
      <c r="D410" s="98"/>
      <c r="E410" s="276"/>
    </row>
    <row r="411" spans="1:5" ht="15">
      <c r="A411" s="129"/>
      <c r="B411" s="274"/>
      <c r="C411" s="98"/>
      <c r="D411" s="98"/>
      <c r="E411" s="276"/>
    </row>
    <row r="412" spans="1:5" ht="15">
      <c r="A412" s="129"/>
      <c r="B412" s="274"/>
      <c r="C412" s="98"/>
      <c r="D412" s="98"/>
      <c r="E412" s="276"/>
    </row>
    <row r="413" spans="1:5" ht="15">
      <c r="A413" s="129"/>
      <c r="B413" s="274"/>
      <c r="C413" s="98"/>
      <c r="D413" s="98"/>
      <c r="E413" s="276"/>
    </row>
    <row r="414" spans="1:5" ht="15">
      <c r="A414" s="129"/>
      <c r="B414" s="274"/>
      <c r="C414" s="98"/>
      <c r="D414" s="98"/>
      <c r="E414" s="276"/>
    </row>
    <row r="415" spans="1:5" ht="15">
      <c r="A415" s="129"/>
      <c r="B415" s="274"/>
      <c r="C415" s="98"/>
      <c r="D415" s="98"/>
      <c r="E415" s="276"/>
    </row>
    <row r="416" spans="1:5" ht="15">
      <c r="A416" s="129"/>
      <c r="B416" s="274"/>
      <c r="C416" s="98"/>
      <c r="D416" s="98"/>
      <c r="E416" s="276"/>
    </row>
    <row r="417" spans="1:5" ht="15">
      <c r="A417" s="129"/>
      <c r="B417" s="274"/>
      <c r="C417" s="98"/>
      <c r="D417" s="98"/>
      <c r="E417" s="276"/>
    </row>
    <row r="418" spans="1:5" ht="15">
      <c r="A418" s="129"/>
      <c r="B418" s="274"/>
      <c r="C418" s="98"/>
      <c r="D418" s="98"/>
      <c r="E418" s="276"/>
    </row>
    <row r="419" spans="1:5" ht="15">
      <c r="A419" s="129"/>
      <c r="B419" s="274"/>
      <c r="C419" s="98"/>
      <c r="D419" s="98"/>
      <c r="E419" s="276"/>
    </row>
    <row r="420" spans="1:5" ht="15">
      <c r="A420" s="129"/>
      <c r="B420" s="274"/>
      <c r="C420" s="98"/>
      <c r="D420" s="98"/>
      <c r="E420" s="276"/>
    </row>
    <row r="421" spans="1:5" ht="15">
      <c r="A421" s="129"/>
      <c r="B421" s="274"/>
      <c r="C421" s="98"/>
      <c r="D421" s="98"/>
      <c r="E421" s="276"/>
    </row>
    <row r="422" spans="1:5" ht="15">
      <c r="A422" s="129"/>
      <c r="B422" s="274"/>
      <c r="C422" s="98"/>
      <c r="D422" s="98"/>
      <c r="E422" s="276"/>
    </row>
    <row r="423" spans="1:5" ht="15">
      <c r="A423" s="129"/>
      <c r="B423" s="274"/>
      <c r="C423" s="98"/>
      <c r="D423" s="98"/>
      <c r="E423" s="276"/>
    </row>
    <row r="424" spans="1:5" ht="15">
      <c r="A424" s="129"/>
      <c r="B424" s="274"/>
      <c r="C424" s="98"/>
      <c r="D424" s="98"/>
      <c r="E424" s="276"/>
    </row>
    <row r="425" spans="1:5" ht="15">
      <c r="A425" s="129"/>
      <c r="B425" s="274"/>
      <c r="C425" s="98"/>
      <c r="D425" s="98"/>
      <c r="E425" s="276"/>
    </row>
    <row r="426" spans="1:5" ht="15">
      <c r="A426" s="129"/>
      <c r="B426" s="274"/>
      <c r="C426" s="98"/>
      <c r="D426" s="98"/>
      <c r="E426" s="276"/>
    </row>
    <row r="427" spans="1:5" ht="15">
      <c r="A427" s="129"/>
      <c r="B427" s="274"/>
      <c r="C427" s="98"/>
      <c r="D427" s="98"/>
      <c r="E427" s="276"/>
    </row>
    <row r="428" spans="1:5" ht="15">
      <c r="A428" s="129"/>
      <c r="B428" s="274"/>
      <c r="C428" s="98"/>
      <c r="D428" s="98"/>
      <c r="E428" s="276"/>
    </row>
    <row r="429" spans="1:5" ht="15">
      <c r="A429" s="129"/>
      <c r="B429" s="274"/>
      <c r="C429" s="98"/>
      <c r="D429" s="98"/>
      <c r="E429" s="276"/>
    </row>
    <row r="430" spans="1:5" ht="15">
      <c r="A430" s="129"/>
      <c r="B430" s="274"/>
      <c r="C430" s="98"/>
      <c r="D430" s="98"/>
      <c r="E430" s="276"/>
    </row>
    <row r="431" spans="1:5" ht="15">
      <c r="A431" s="129"/>
      <c r="B431" s="274"/>
      <c r="C431" s="98"/>
      <c r="D431" s="98"/>
      <c r="E431" s="276"/>
    </row>
    <row r="432" spans="1:5" ht="15">
      <c r="A432" s="129"/>
      <c r="B432" s="274"/>
      <c r="C432" s="98"/>
      <c r="D432" s="98"/>
      <c r="E432" s="276"/>
    </row>
    <row r="433" spans="1:5" ht="15">
      <c r="A433" s="129"/>
      <c r="B433" s="274"/>
      <c r="C433" s="98"/>
      <c r="D433" s="98"/>
      <c r="E433" s="276"/>
    </row>
    <row r="434" spans="1:5" ht="15">
      <c r="A434" s="129"/>
      <c r="B434" s="274"/>
      <c r="C434" s="98"/>
      <c r="D434" s="98"/>
      <c r="E434" s="276"/>
    </row>
    <row r="435" spans="1:5" ht="15">
      <c r="A435" s="129"/>
      <c r="B435" s="274"/>
      <c r="C435" s="98"/>
      <c r="D435" s="98"/>
      <c r="E435" s="276"/>
    </row>
    <row r="436" spans="1:5" ht="15">
      <c r="A436" s="129"/>
      <c r="B436" s="274"/>
      <c r="C436" s="98"/>
      <c r="D436" s="98"/>
      <c r="E436" s="276"/>
    </row>
    <row r="437" spans="1:5" ht="15">
      <c r="A437" s="129"/>
      <c r="B437" s="274"/>
      <c r="C437" s="98"/>
      <c r="D437" s="98"/>
      <c r="E437" s="276"/>
    </row>
    <row r="438" spans="1:5" ht="15">
      <c r="A438" s="129"/>
      <c r="B438" s="274"/>
      <c r="C438" s="98"/>
      <c r="D438" s="98"/>
      <c r="E438" s="276"/>
    </row>
    <row r="439" spans="1:5" ht="15">
      <c r="A439" s="129"/>
      <c r="B439" s="274"/>
      <c r="C439" s="98"/>
      <c r="D439" s="98"/>
      <c r="E439" s="276"/>
    </row>
    <row r="440" spans="1:5" ht="15">
      <c r="A440" s="129"/>
      <c r="B440" s="274"/>
      <c r="C440" s="98"/>
      <c r="D440" s="98"/>
      <c r="E440" s="276"/>
    </row>
    <row r="441" spans="1:5" ht="15">
      <c r="A441" s="129"/>
      <c r="B441" s="274"/>
      <c r="C441" s="98"/>
      <c r="D441" s="98"/>
      <c r="E441" s="276"/>
    </row>
    <row r="442" spans="1:5" ht="15">
      <c r="A442" s="129"/>
      <c r="B442" s="274"/>
      <c r="C442" s="98"/>
      <c r="D442" s="98"/>
      <c r="E442" s="276"/>
    </row>
    <row r="443" spans="1:5" ht="15">
      <c r="A443" s="129"/>
      <c r="B443" s="274"/>
      <c r="C443" s="98"/>
      <c r="D443" s="98"/>
      <c r="E443" s="276"/>
    </row>
    <row r="444" spans="1:5" ht="15">
      <c r="A444" s="129"/>
      <c r="B444" s="274"/>
      <c r="C444" s="98"/>
      <c r="D444" s="98"/>
      <c r="E444" s="276"/>
    </row>
    <row r="445" spans="1:5" ht="15">
      <c r="A445" s="129"/>
      <c r="B445" s="274"/>
      <c r="C445" s="98"/>
      <c r="D445" s="98"/>
      <c r="E445" s="276"/>
    </row>
    <row r="446" spans="1:5" ht="15">
      <c r="A446" s="129"/>
      <c r="B446" s="274"/>
      <c r="C446" s="98"/>
      <c r="D446" s="98"/>
      <c r="E446" s="276"/>
    </row>
    <row r="447" spans="1:5" ht="15">
      <c r="A447" s="129"/>
      <c r="B447" s="274"/>
      <c r="C447" s="98"/>
      <c r="D447" s="98"/>
      <c r="E447" s="276"/>
    </row>
    <row r="448" spans="1:5" ht="15">
      <c r="A448" s="129"/>
      <c r="B448" s="274"/>
      <c r="C448" s="98"/>
      <c r="D448" s="98"/>
      <c r="E448" s="276"/>
    </row>
    <row r="449" spans="1:5" ht="15">
      <c r="A449" s="129"/>
      <c r="B449" s="274"/>
      <c r="C449" s="98"/>
      <c r="D449" s="98"/>
      <c r="E449" s="276"/>
    </row>
    <row r="450" spans="1:5" ht="15">
      <c r="A450" s="129"/>
      <c r="B450" s="274"/>
      <c r="C450" s="98"/>
      <c r="D450" s="98"/>
      <c r="E450" s="276"/>
    </row>
    <row r="451" spans="1:5" ht="15">
      <c r="A451" s="129"/>
      <c r="B451" s="274"/>
      <c r="C451" s="98"/>
      <c r="D451" s="98"/>
      <c r="E451" s="276"/>
    </row>
    <row r="452" spans="1:5" ht="15">
      <c r="A452" s="129"/>
      <c r="B452" s="274"/>
      <c r="C452" s="98"/>
      <c r="D452" s="98"/>
      <c r="E452" s="276"/>
    </row>
    <row r="453" spans="1:5" ht="15">
      <c r="A453" s="129"/>
      <c r="B453" s="274"/>
      <c r="C453" s="98"/>
      <c r="D453" s="98"/>
      <c r="E453" s="276"/>
    </row>
    <row r="454" spans="1:5" ht="15">
      <c r="A454" s="129"/>
      <c r="B454" s="274"/>
      <c r="C454" s="98"/>
      <c r="D454" s="98"/>
      <c r="E454" s="276"/>
    </row>
    <row r="455" spans="1:5" ht="15">
      <c r="A455" s="129"/>
      <c r="B455" s="274"/>
      <c r="C455" s="98"/>
      <c r="D455" s="98"/>
      <c r="E455" s="276"/>
    </row>
    <row r="456" spans="1:5" ht="15">
      <c r="A456" s="129"/>
      <c r="B456" s="274"/>
      <c r="C456" s="98"/>
      <c r="D456" s="98"/>
      <c r="E456" s="276"/>
    </row>
    <row r="457" spans="1:5" ht="15">
      <c r="A457" s="129"/>
      <c r="B457" s="274"/>
      <c r="C457" s="98"/>
      <c r="D457" s="98"/>
      <c r="E457" s="276"/>
    </row>
    <row r="458" spans="1:5" ht="15">
      <c r="A458" s="129"/>
      <c r="B458" s="274"/>
      <c r="C458" s="98"/>
      <c r="D458" s="98"/>
      <c r="E458" s="276"/>
    </row>
    <row r="459" spans="1:5" ht="15">
      <c r="A459" s="129"/>
      <c r="B459" s="274"/>
      <c r="C459" s="98"/>
      <c r="D459" s="98"/>
      <c r="E459" s="276"/>
    </row>
    <row r="460" spans="1:5" ht="15">
      <c r="A460" s="129"/>
      <c r="B460" s="274"/>
      <c r="C460" s="98"/>
      <c r="D460" s="98"/>
      <c r="E460" s="276"/>
    </row>
    <row r="461" spans="1:5" ht="15">
      <c r="A461" s="129"/>
      <c r="B461" s="274"/>
      <c r="C461" s="98"/>
      <c r="D461" s="98"/>
      <c r="E461" s="276"/>
    </row>
    <row r="462" spans="1:5" ht="15">
      <c r="A462" s="129"/>
      <c r="B462" s="274"/>
      <c r="C462" s="98"/>
      <c r="D462" s="98"/>
      <c r="E462" s="276"/>
    </row>
    <row r="463" spans="1:5" ht="15">
      <c r="A463" s="129"/>
      <c r="B463" s="274"/>
      <c r="C463" s="98"/>
      <c r="D463" s="98"/>
      <c r="E463" s="276"/>
    </row>
    <row r="464" spans="1:5" ht="15">
      <c r="A464" s="129"/>
      <c r="B464" s="274"/>
      <c r="C464" s="98"/>
      <c r="D464" s="98"/>
      <c r="E464" s="276"/>
    </row>
    <row r="465" spans="1:5" ht="15">
      <c r="A465" s="129"/>
      <c r="B465" s="274"/>
      <c r="C465" s="98"/>
      <c r="D465" s="98"/>
      <c r="E465" s="276"/>
    </row>
    <row r="466" spans="1:5" ht="15">
      <c r="A466" s="129"/>
      <c r="B466" s="274"/>
      <c r="C466" s="98"/>
      <c r="D466" s="98"/>
      <c r="E466" s="276"/>
    </row>
    <row r="467" spans="1:5" ht="15">
      <c r="A467" s="129"/>
      <c r="B467" s="274"/>
      <c r="C467" s="98"/>
      <c r="D467" s="98"/>
      <c r="E467" s="276"/>
    </row>
    <row r="468" spans="1:5" ht="15">
      <c r="A468" s="129"/>
      <c r="B468" s="274"/>
      <c r="C468" s="98"/>
      <c r="D468" s="98"/>
      <c r="E468" s="276"/>
    </row>
    <row r="469" spans="1:5" ht="15">
      <c r="A469" s="129"/>
      <c r="B469" s="274"/>
      <c r="C469" s="98"/>
      <c r="D469" s="98"/>
      <c r="E469" s="276"/>
    </row>
    <row r="470" spans="1:5" ht="15">
      <c r="A470" s="129"/>
      <c r="B470" s="274"/>
      <c r="C470" s="98"/>
      <c r="D470" s="98"/>
      <c r="E470" s="276"/>
    </row>
    <row r="471" spans="1:5" ht="15">
      <c r="A471" s="129"/>
      <c r="B471" s="274"/>
      <c r="C471" s="98"/>
      <c r="D471" s="98"/>
      <c r="E471" s="276"/>
    </row>
    <row r="472" spans="1:5" ht="15">
      <c r="A472" s="129"/>
      <c r="B472" s="274"/>
      <c r="C472" s="98"/>
      <c r="D472" s="98"/>
      <c r="E472" s="276"/>
    </row>
    <row r="473" spans="1:5" ht="15">
      <c r="A473" s="129"/>
      <c r="B473" s="274"/>
      <c r="C473" s="98"/>
      <c r="D473" s="98"/>
      <c r="E473" s="276"/>
    </row>
    <row r="474" spans="1:5" ht="15">
      <c r="A474" s="129"/>
      <c r="B474" s="274"/>
      <c r="C474" s="98"/>
      <c r="D474" s="98"/>
      <c r="E474" s="276"/>
    </row>
    <row r="475" spans="1:5" ht="15">
      <c r="A475" s="129"/>
      <c r="B475" s="274"/>
      <c r="C475" s="98"/>
      <c r="D475" s="98"/>
      <c r="E475" s="276"/>
    </row>
    <row r="476" spans="1:5" ht="15">
      <c r="A476" s="129"/>
      <c r="B476" s="274"/>
      <c r="C476" s="98"/>
      <c r="D476" s="98"/>
      <c r="E476" s="276"/>
    </row>
    <row r="477" spans="1:5" ht="15">
      <c r="A477" s="129"/>
      <c r="B477" s="274"/>
      <c r="C477" s="98"/>
      <c r="D477" s="98"/>
      <c r="E477" s="276"/>
    </row>
    <row r="478" spans="1:5" ht="15">
      <c r="A478" s="129"/>
      <c r="B478" s="274"/>
      <c r="C478" s="98"/>
      <c r="D478" s="98"/>
      <c r="E478" s="276"/>
    </row>
    <row r="479" spans="1:5" ht="15">
      <c r="A479" s="129"/>
      <c r="B479" s="274"/>
      <c r="C479" s="98"/>
      <c r="D479" s="98"/>
      <c r="E479" s="276"/>
    </row>
    <row r="480" spans="1:5" ht="15">
      <c r="A480" s="129"/>
      <c r="B480" s="274"/>
      <c r="C480" s="98"/>
      <c r="D480" s="98"/>
      <c r="E480" s="276"/>
    </row>
    <row r="481" spans="1:5" ht="15">
      <c r="A481" s="129"/>
      <c r="B481" s="274"/>
      <c r="C481" s="98"/>
      <c r="D481" s="98"/>
      <c r="E481" s="276"/>
    </row>
    <row r="482" spans="1:5" ht="15">
      <c r="A482" s="129"/>
      <c r="B482" s="274"/>
      <c r="C482" s="98"/>
      <c r="D482" s="98"/>
      <c r="E482" s="276"/>
    </row>
    <row r="483" spans="1:5" ht="15">
      <c r="A483" s="129"/>
      <c r="B483" s="274"/>
      <c r="C483" s="98"/>
      <c r="D483" s="98"/>
      <c r="E483" s="276"/>
    </row>
    <row r="484" spans="1:5" ht="15">
      <c r="A484" s="129"/>
      <c r="B484" s="274"/>
      <c r="C484" s="98"/>
      <c r="D484" s="98"/>
      <c r="E484" s="276"/>
    </row>
    <row r="485" spans="1:5" ht="15">
      <c r="A485" s="129"/>
      <c r="B485" s="274"/>
      <c r="C485" s="98"/>
      <c r="D485" s="98"/>
      <c r="E485" s="276"/>
    </row>
    <row r="486" spans="1:5" ht="15">
      <c r="A486" s="129"/>
      <c r="B486" s="274"/>
      <c r="C486" s="98"/>
      <c r="D486" s="98"/>
      <c r="E486" s="276"/>
    </row>
    <row r="487" spans="1:5" ht="15">
      <c r="A487" s="129"/>
      <c r="B487" s="274"/>
      <c r="C487" s="98"/>
      <c r="D487" s="98"/>
      <c r="E487" s="276"/>
    </row>
    <row r="488" spans="1:5" ht="15">
      <c r="A488" s="129"/>
      <c r="B488" s="274"/>
      <c r="C488" s="98"/>
      <c r="D488" s="98"/>
      <c r="E488" s="276"/>
    </row>
    <row r="489" spans="1:5" ht="15">
      <c r="A489" s="129"/>
      <c r="B489" s="274"/>
      <c r="C489" s="98"/>
      <c r="D489" s="98"/>
      <c r="E489" s="276"/>
    </row>
    <row r="490" spans="1:5" ht="15">
      <c r="A490" s="129"/>
      <c r="B490" s="274"/>
      <c r="C490" s="98"/>
      <c r="D490" s="98"/>
      <c r="E490" s="276"/>
    </row>
    <row r="491" spans="1:5" ht="15">
      <c r="A491" s="129"/>
      <c r="B491" s="274"/>
      <c r="C491" s="98"/>
      <c r="D491" s="98"/>
      <c r="E491" s="276"/>
    </row>
    <row r="492" spans="1:5" ht="15">
      <c r="A492" s="129"/>
      <c r="B492" s="274"/>
      <c r="C492" s="98"/>
      <c r="D492" s="98"/>
      <c r="E492" s="276"/>
    </row>
    <row r="493" spans="1:5" ht="15">
      <c r="A493" s="129"/>
      <c r="B493" s="274"/>
      <c r="C493" s="98"/>
      <c r="D493" s="98"/>
      <c r="E493" s="276"/>
    </row>
    <row r="494" spans="1:5" ht="15">
      <c r="A494" s="129"/>
      <c r="B494" s="274"/>
      <c r="C494" s="98"/>
      <c r="D494" s="98"/>
      <c r="E494" s="276"/>
    </row>
    <row r="495" spans="1:5" ht="15">
      <c r="A495" s="129"/>
      <c r="B495" s="274"/>
      <c r="C495" s="98"/>
      <c r="D495" s="98"/>
      <c r="E495" s="276"/>
    </row>
    <row r="496" spans="1:5" ht="15">
      <c r="A496" s="129"/>
      <c r="B496" s="274"/>
      <c r="C496" s="98"/>
      <c r="D496" s="98"/>
      <c r="E496" s="276"/>
    </row>
    <row r="497" spans="1:5" ht="15">
      <c r="A497" s="129"/>
      <c r="B497" s="274"/>
      <c r="C497" s="98"/>
      <c r="D497" s="98"/>
      <c r="E497" s="276"/>
    </row>
    <row r="498" spans="1:5" ht="15">
      <c r="A498" s="129"/>
      <c r="B498" s="274"/>
      <c r="C498" s="98"/>
      <c r="D498" s="98"/>
      <c r="E498" s="276"/>
    </row>
    <row r="499" spans="1:5" ht="15">
      <c r="A499" s="129"/>
      <c r="B499" s="274"/>
      <c r="C499" s="98"/>
      <c r="D499" s="98"/>
      <c r="E499" s="276"/>
    </row>
    <row r="500" spans="1:5" ht="15">
      <c r="A500" s="129"/>
      <c r="B500" s="274"/>
      <c r="C500" s="98"/>
      <c r="D500" s="98"/>
      <c r="E500" s="276"/>
    </row>
    <row r="501" spans="1:5" ht="15">
      <c r="A501" s="129"/>
      <c r="B501" s="274"/>
      <c r="C501" s="98"/>
      <c r="D501" s="98"/>
      <c r="E501" s="276"/>
    </row>
    <row r="502" spans="1:5" ht="15">
      <c r="A502" s="129"/>
      <c r="B502" s="274"/>
      <c r="C502" s="98"/>
      <c r="D502" s="98"/>
      <c r="E502" s="276"/>
    </row>
    <row r="503" spans="1:5" ht="15">
      <c r="A503" s="129"/>
      <c r="B503" s="274"/>
      <c r="C503" s="98"/>
      <c r="D503" s="98"/>
      <c r="E503" s="276"/>
    </row>
    <row r="504" spans="1:5" ht="15">
      <c r="A504" s="129"/>
      <c r="B504" s="274"/>
      <c r="C504" s="98"/>
      <c r="D504" s="98"/>
      <c r="E504" s="276"/>
    </row>
    <row r="505" spans="1:5" ht="15">
      <c r="A505" s="129"/>
      <c r="B505" s="274"/>
      <c r="C505" s="98"/>
      <c r="D505" s="98"/>
      <c r="E505" s="276"/>
    </row>
    <row r="506" spans="1:5" ht="15">
      <c r="A506" s="129"/>
      <c r="B506" s="274"/>
      <c r="C506" s="98"/>
      <c r="D506" s="98"/>
      <c r="E506" s="276"/>
    </row>
    <row r="507" spans="1:5" ht="15">
      <c r="A507" s="129"/>
      <c r="B507" s="274"/>
      <c r="C507" s="98"/>
      <c r="D507" s="98"/>
      <c r="E507" s="276"/>
    </row>
    <row r="508" spans="1:5" ht="15">
      <c r="A508" s="129"/>
      <c r="B508" s="274"/>
      <c r="C508" s="98"/>
      <c r="D508" s="98"/>
      <c r="E508" s="276"/>
    </row>
    <row r="509" spans="1:5" ht="15">
      <c r="A509" s="129"/>
      <c r="B509" s="274"/>
      <c r="C509" s="98"/>
      <c r="D509" s="98"/>
      <c r="E509" s="276"/>
    </row>
    <row r="510" spans="1:5" ht="15">
      <c r="A510" s="129"/>
      <c r="B510" s="274"/>
      <c r="C510" s="98"/>
      <c r="D510" s="98"/>
      <c r="E510" s="276"/>
    </row>
    <row r="511" spans="1:5" ht="15">
      <c r="A511" s="129"/>
      <c r="B511" s="274"/>
      <c r="C511" s="98"/>
      <c r="D511" s="98"/>
      <c r="E511" s="276"/>
    </row>
    <row r="512" spans="1:5" ht="15">
      <c r="A512" s="129"/>
      <c r="B512" s="274"/>
      <c r="C512" s="98"/>
      <c r="D512" s="98"/>
      <c r="E512" s="276"/>
    </row>
    <row r="513" spans="1:5" ht="15">
      <c r="A513" s="129"/>
      <c r="B513" s="274"/>
      <c r="C513" s="98"/>
      <c r="D513" s="98"/>
      <c r="E513" s="276"/>
    </row>
    <row r="514" spans="1:5" ht="15">
      <c r="A514" s="129"/>
      <c r="B514" s="274"/>
      <c r="C514" s="98"/>
      <c r="D514" s="98"/>
      <c r="E514" s="276"/>
    </row>
    <row r="515" spans="1:5" ht="15">
      <c r="A515" s="129"/>
      <c r="B515" s="274"/>
      <c r="C515" s="98"/>
      <c r="D515" s="98"/>
      <c r="E515" s="276"/>
    </row>
    <row r="516" spans="1:5" ht="15">
      <c r="A516" s="129"/>
      <c r="B516" s="274"/>
      <c r="C516" s="98"/>
      <c r="D516" s="98"/>
      <c r="E516" s="276"/>
    </row>
    <row r="517" spans="1:5" ht="15">
      <c r="A517" s="129"/>
      <c r="B517" s="274"/>
      <c r="C517" s="98"/>
      <c r="D517" s="98"/>
      <c r="E517" s="276"/>
    </row>
    <row r="518" spans="1:5" ht="15">
      <c r="A518" s="129"/>
      <c r="B518" s="274"/>
      <c r="C518" s="98"/>
      <c r="D518" s="98"/>
      <c r="E518" s="276"/>
    </row>
    <row r="519" spans="1:5" ht="15">
      <c r="A519" s="129"/>
      <c r="B519" s="274"/>
      <c r="C519" s="98"/>
      <c r="D519" s="98"/>
      <c r="E519" s="276"/>
    </row>
    <row r="520" spans="1:5" ht="15">
      <c r="A520" s="129"/>
      <c r="B520" s="274"/>
      <c r="C520" s="98"/>
      <c r="D520" s="98"/>
      <c r="E520" s="276"/>
    </row>
    <row r="521" spans="1:5" ht="15">
      <c r="A521" s="129"/>
      <c r="B521" s="274"/>
      <c r="C521" s="98"/>
      <c r="D521" s="98"/>
      <c r="E521" s="276"/>
    </row>
    <row r="522" spans="1:5" ht="15">
      <c r="A522" s="129"/>
      <c r="B522" s="274"/>
      <c r="C522" s="98"/>
      <c r="D522" s="98"/>
      <c r="E522" s="276"/>
    </row>
    <row r="523" spans="1:5" ht="15">
      <c r="A523" s="129"/>
      <c r="B523" s="274"/>
      <c r="C523" s="98"/>
      <c r="D523" s="98"/>
      <c r="E523" s="276"/>
    </row>
    <row r="524" spans="1:5" ht="15">
      <c r="A524" s="129"/>
      <c r="B524" s="274"/>
      <c r="C524" s="98"/>
      <c r="D524" s="98"/>
      <c r="E524" s="276"/>
    </row>
    <row r="525" spans="1:5" ht="15">
      <c r="A525" s="129"/>
      <c r="B525" s="274"/>
      <c r="C525" s="98"/>
      <c r="D525" s="98"/>
      <c r="E525" s="276"/>
    </row>
    <row r="526" spans="1:5" ht="15">
      <c r="A526" s="129"/>
      <c r="B526" s="274"/>
      <c r="C526" s="98"/>
      <c r="D526" s="98"/>
      <c r="E526" s="276"/>
    </row>
    <row r="527" spans="1:5" ht="15">
      <c r="A527" s="129"/>
      <c r="B527" s="274"/>
      <c r="C527" s="98"/>
      <c r="D527" s="98"/>
      <c r="E527" s="276"/>
    </row>
    <row r="528" spans="1:5" ht="15">
      <c r="A528" s="129"/>
      <c r="B528" s="274"/>
      <c r="C528" s="98"/>
      <c r="D528" s="98"/>
      <c r="E528" s="276"/>
    </row>
    <row r="529" spans="1:5" ht="15">
      <c r="A529" s="129"/>
      <c r="B529" s="274"/>
      <c r="C529" s="98"/>
      <c r="D529" s="98"/>
      <c r="E529" s="276"/>
    </row>
    <row r="530" spans="1:5" ht="15">
      <c r="A530" s="129"/>
      <c r="B530" s="274"/>
      <c r="C530" s="98"/>
      <c r="D530" s="98"/>
      <c r="E530" s="276"/>
    </row>
    <row r="531" spans="1:5" ht="15">
      <c r="A531" s="129"/>
      <c r="B531" s="274"/>
      <c r="C531" s="98"/>
      <c r="D531" s="98"/>
      <c r="E531" s="276"/>
    </row>
    <row r="532" spans="1:5" ht="15">
      <c r="A532" s="129"/>
      <c r="B532" s="274"/>
      <c r="C532" s="98"/>
      <c r="D532" s="98"/>
      <c r="E532" s="276"/>
    </row>
    <row r="533" spans="1:5" ht="15">
      <c r="A533" s="129"/>
      <c r="B533" s="274"/>
      <c r="C533" s="98"/>
      <c r="D533" s="98"/>
      <c r="E533" s="276"/>
    </row>
    <row r="534" spans="1:5" ht="15">
      <c r="A534" s="129"/>
      <c r="B534" s="274"/>
      <c r="C534" s="98"/>
      <c r="D534" s="98"/>
      <c r="E534" s="276"/>
    </row>
    <row r="535" spans="1:5" ht="15">
      <c r="A535" s="129"/>
      <c r="B535" s="274"/>
      <c r="C535" s="98"/>
      <c r="D535" s="98"/>
      <c r="E535" s="276"/>
    </row>
    <row r="536" spans="1:5" ht="15">
      <c r="A536" s="129"/>
      <c r="B536" s="274"/>
      <c r="C536" s="98"/>
      <c r="D536" s="98"/>
      <c r="E536" s="276"/>
    </row>
    <row r="537" spans="1:5" ht="15">
      <c r="A537" s="129"/>
      <c r="B537" s="274"/>
      <c r="C537" s="98"/>
      <c r="D537" s="98"/>
      <c r="E537" s="276"/>
    </row>
    <row r="538" spans="1:5" ht="15">
      <c r="A538" s="129"/>
      <c r="B538" s="274"/>
      <c r="C538" s="98"/>
      <c r="D538" s="98"/>
      <c r="E538" s="276"/>
    </row>
    <row r="539" spans="1:5" ht="15">
      <c r="A539" s="129"/>
      <c r="B539" s="274"/>
      <c r="C539" s="98"/>
      <c r="D539" s="98"/>
      <c r="E539" s="276"/>
    </row>
    <row r="540" spans="1:5" ht="15">
      <c r="A540" s="129"/>
      <c r="B540" s="274"/>
      <c r="C540" s="98"/>
      <c r="D540" s="98"/>
      <c r="E540" s="276"/>
    </row>
    <row r="541" spans="1:5" ht="15">
      <c r="A541" s="129"/>
      <c r="B541" s="274"/>
      <c r="C541" s="98"/>
      <c r="D541" s="98"/>
      <c r="E541" s="276"/>
    </row>
    <row r="542" spans="1:5" ht="15">
      <c r="A542" s="129"/>
      <c r="B542" s="274"/>
      <c r="C542" s="98"/>
      <c r="D542" s="98"/>
      <c r="E542" s="276"/>
    </row>
    <row r="543" spans="1:5" ht="15">
      <c r="A543" s="129"/>
      <c r="B543" s="274"/>
      <c r="C543" s="98"/>
      <c r="D543" s="98"/>
      <c r="E543" s="276"/>
    </row>
    <row r="544" spans="1:5" ht="15">
      <c r="A544" s="129"/>
      <c r="B544" s="274"/>
      <c r="C544" s="98"/>
      <c r="D544" s="98"/>
      <c r="E544" s="276"/>
    </row>
    <row r="545" spans="1:5" ht="15">
      <c r="A545" s="129"/>
      <c r="B545" s="274"/>
      <c r="C545" s="98"/>
      <c r="D545" s="98"/>
      <c r="E545" s="276"/>
    </row>
    <row r="546" spans="1:5" ht="15">
      <c r="A546" s="129"/>
      <c r="B546" s="274"/>
      <c r="C546" s="98"/>
      <c r="D546" s="98"/>
      <c r="E546" s="276"/>
    </row>
    <row r="547" spans="1:5" ht="15">
      <c r="A547" s="129"/>
      <c r="B547" s="274"/>
      <c r="C547" s="98"/>
      <c r="D547" s="98"/>
      <c r="E547" s="276"/>
    </row>
    <row r="548" spans="1:5" ht="15">
      <c r="A548" s="129"/>
      <c r="B548" s="274"/>
      <c r="C548" s="98"/>
      <c r="D548" s="98"/>
      <c r="E548" s="276"/>
    </row>
    <row r="549" spans="1:5" ht="15">
      <c r="A549" s="129"/>
      <c r="B549" s="274"/>
      <c r="C549" s="98"/>
      <c r="D549" s="98"/>
      <c r="E549" s="276"/>
    </row>
    <row r="550" spans="1:5" ht="15">
      <c r="A550" s="129"/>
      <c r="B550" s="274"/>
      <c r="C550" s="98"/>
      <c r="D550" s="98"/>
      <c r="E550" s="276"/>
    </row>
    <row r="551" spans="1:5" ht="15">
      <c r="A551" s="129"/>
      <c r="B551" s="274"/>
      <c r="C551" s="98"/>
      <c r="D551" s="98"/>
      <c r="E551" s="276"/>
    </row>
    <row r="552" spans="1:5" ht="15">
      <c r="A552" s="129"/>
      <c r="B552" s="274"/>
      <c r="C552" s="98"/>
      <c r="D552" s="98"/>
      <c r="E552" s="276"/>
    </row>
    <row r="553" spans="1:5" ht="15">
      <c r="A553" s="129"/>
      <c r="B553" s="274"/>
      <c r="C553" s="98"/>
      <c r="D553" s="98"/>
      <c r="E553" s="276"/>
    </row>
    <row r="554" spans="1:5" ht="15">
      <c r="A554" s="129"/>
      <c r="B554" s="274"/>
      <c r="C554" s="98"/>
      <c r="D554" s="98"/>
      <c r="E554" s="276"/>
    </row>
    <row r="555" spans="1:5" ht="15">
      <c r="A555" s="129"/>
      <c r="B555" s="274"/>
      <c r="C555" s="98"/>
      <c r="D555" s="98"/>
      <c r="E555" s="276"/>
    </row>
    <row r="556" spans="1:5" ht="15">
      <c r="A556" s="129"/>
      <c r="B556" s="274"/>
      <c r="C556" s="98"/>
      <c r="D556" s="98"/>
      <c r="E556" s="276"/>
    </row>
    <row r="557" spans="1:5" ht="15">
      <c r="A557" s="129"/>
      <c r="B557" s="274"/>
      <c r="C557" s="98"/>
      <c r="D557" s="98"/>
      <c r="E557" s="276"/>
    </row>
    <row r="558" spans="1:5" ht="15">
      <c r="A558" s="129"/>
      <c r="B558" s="274"/>
      <c r="C558" s="98"/>
      <c r="D558" s="98"/>
      <c r="E558" s="276"/>
    </row>
    <row r="559" spans="1:5" ht="15">
      <c r="A559" s="129"/>
      <c r="B559" s="274"/>
      <c r="C559" s="98"/>
      <c r="D559" s="98"/>
      <c r="E559" s="276"/>
    </row>
    <row r="560" spans="1:5" ht="15">
      <c r="A560" s="129"/>
      <c r="B560" s="274"/>
      <c r="C560" s="98"/>
      <c r="D560" s="98"/>
      <c r="E560" s="276"/>
    </row>
    <row r="561" spans="1:5" ht="15">
      <c r="A561" s="129"/>
      <c r="B561" s="274"/>
      <c r="C561" s="98"/>
      <c r="D561" s="98"/>
      <c r="E561" s="276"/>
    </row>
    <row r="562" spans="1:5" ht="15">
      <c r="A562" s="129"/>
      <c r="B562" s="274"/>
      <c r="C562" s="98"/>
      <c r="D562" s="98"/>
      <c r="E562" s="276"/>
    </row>
    <row r="563" spans="1:5" ht="15">
      <c r="A563" s="129"/>
      <c r="B563" s="274"/>
      <c r="C563" s="98"/>
      <c r="D563" s="98"/>
      <c r="E563" s="276"/>
    </row>
    <row r="564" spans="1:5" ht="15">
      <c r="A564" s="129"/>
      <c r="B564" s="274"/>
      <c r="C564" s="98"/>
      <c r="D564" s="98"/>
      <c r="E564" s="276"/>
    </row>
    <row r="565" spans="1:5" ht="15">
      <c r="A565" s="129"/>
      <c r="B565" s="274"/>
      <c r="C565" s="98"/>
      <c r="D565" s="98"/>
      <c r="E565" s="276"/>
    </row>
    <row r="566" spans="1:5" ht="15">
      <c r="A566" s="129"/>
      <c r="B566" s="274"/>
      <c r="C566" s="98"/>
      <c r="D566" s="98"/>
      <c r="E566" s="276"/>
    </row>
    <row r="567" spans="1:5" ht="15">
      <c r="A567" s="129"/>
      <c r="B567" s="274"/>
      <c r="C567" s="98"/>
      <c r="D567" s="98"/>
      <c r="E567" s="276"/>
    </row>
    <row r="568" spans="1:5" ht="15">
      <c r="A568" s="129"/>
      <c r="B568" s="274"/>
      <c r="C568" s="98"/>
      <c r="D568" s="98"/>
      <c r="E568" s="276"/>
    </row>
    <row r="569" spans="1:5" ht="15">
      <c r="A569" s="129"/>
      <c r="B569" s="274"/>
      <c r="C569" s="98"/>
      <c r="D569" s="98"/>
      <c r="E569" s="276"/>
    </row>
    <row r="570" spans="1:5" ht="15">
      <c r="A570" s="129"/>
      <c r="B570" s="274"/>
      <c r="C570" s="98"/>
      <c r="D570" s="98"/>
      <c r="E570" s="276"/>
    </row>
    <row r="571" spans="1:5" ht="15">
      <c r="A571" s="129"/>
      <c r="B571" s="274"/>
      <c r="C571" s="98"/>
      <c r="D571" s="98"/>
      <c r="E571" s="276"/>
    </row>
    <row r="572" spans="1:5" ht="15">
      <c r="A572" s="129"/>
      <c r="B572" s="274"/>
      <c r="C572" s="98"/>
      <c r="D572" s="98"/>
      <c r="E572" s="276"/>
    </row>
    <row r="573" spans="1:5" ht="15">
      <c r="A573" s="129"/>
      <c r="B573" s="274"/>
      <c r="C573" s="98"/>
      <c r="D573" s="98"/>
      <c r="E573" s="276"/>
    </row>
    <row r="574" spans="1:5" ht="15">
      <c r="A574" s="129"/>
      <c r="B574" s="274"/>
      <c r="C574" s="98"/>
      <c r="D574" s="98"/>
      <c r="E574" s="276"/>
    </row>
    <row r="575" spans="1:5" ht="15">
      <c r="A575" s="129"/>
      <c r="B575" s="274"/>
      <c r="C575" s="98"/>
      <c r="D575" s="98"/>
      <c r="E575" s="276"/>
    </row>
    <row r="576" spans="1:5" ht="15">
      <c r="A576" s="129"/>
      <c r="B576" s="274"/>
      <c r="C576" s="98"/>
      <c r="D576" s="98"/>
      <c r="E576" s="276"/>
    </row>
    <row r="577" spans="1:5" ht="15">
      <c r="A577" s="129"/>
      <c r="B577" s="274"/>
      <c r="C577" s="98"/>
      <c r="D577" s="98"/>
      <c r="E577" s="276"/>
    </row>
    <row r="578" spans="1:5" ht="15">
      <c r="A578" s="129"/>
      <c r="B578" s="274"/>
      <c r="C578" s="98"/>
      <c r="D578" s="98"/>
      <c r="E578" s="276"/>
    </row>
    <row r="579" spans="1:5" ht="15">
      <c r="A579" s="129"/>
      <c r="B579" s="274"/>
      <c r="C579" s="98"/>
      <c r="D579" s="98"/>
      <c r="E579" s="276"/>
    </row>
    <row r="580" spans="1:5" ht="15">
      <c r="A580" s="129"/>
      <c r="B580" s="274"/>
      <c r="C580" s="98"/>
      <c r="D580" s="98"/>
      <c r="E580" s="276"/>
    </row>
    <row r="581" spans="1:5" ht="15">
      <c r="A581" s="129"/>
      <c r="B581" s="274"/>
      <c r="C581" s="98"/>
      <c r="D581" s="98"/>
      <c r="E581" s="276"/>
    </row>
    <row r="582" spans="1:5" ht="15">
      <c r="A582" s="129"/>
      <c r="B582" s="274"/>
      <c r="C582" s="98"/>
      <c r="D582" s="98"/>
      <c r="E582" s="276"/>
    </row>
    <row r="583" spans="1:5" ht="15">
      <c r="A583" s="129"/>
      <c r="B583" s="274"/>
      <c r="C583" s="98"/>
      <c r="D583" s="98"/>
      <c r="E583" s="276"/>
    </row>
    <row r="584" spans="1:5" ht="15">
      <c r="A584" s="129"/>
      <c r="B584" s="274"/>
      <c r="C584" s="98"/>
      <c r="D584" s="98"/>
      <c r="E584" s="276"/>
    </row>
    <row r="585" spans="1:5" ht="15">
      <c r="A585" s="129"/>
      <c r="B585" s="274"/>
      <c r="C585" s="98"/>
      <c r="D585" s="98"/>
      <c r="E585" s="276"/>
    </row>
    <row r="586" spans="1:5" ht="15">
      <c r="A586" s="129"/>
      <c r="B586" s="274"/>
      <c r="C586" s="98"/>
      <c r="D586" s="98"/>
      <c r="E586" s="276"/>
    </row>
    <row r="587" spans="1:5" ht="15">
      <c r="A587" s="129"/>
      <c r="B587" s="274"/>
      <c r="C587" s="98"/>
      <c r="D587" s="98"/>
      <c r="E587" s="276"/>
    </row>
    <row r="588" spans="1:5" ht="15">
      <c r="A588" s="129"/>
      <c r="B588" s="274"/>
      <c r="C588" s="98"/>
      <c r="D588" s="98"/>
      <c r="E588" s="276"/>
    </row>
    <row r="589" spans="1:5" ht="15">
      <c r="A589" s="129"/>
      <c r="B589" s="274"/>
      <c r="C589" s="98"/>
      <c r="D589" s="98"/>
      <c r="E589" s="276"/>
    </row>
    <row r="590" spans="1:5" ht="15">
      <c r="A590" s="129"/>
      <c r="B590" s="274"/>
      <c r="C590" s="98"/>
      <c r="D590" s="98"/>
      <c r="E590" s="276"/>
    </row>
    <row r="591" spans="1:5" ht="15">
      <c r="A591" s="129"/>
      <c r="B591" s="274"/>
      <c r="C591" s="98"/>
      <c r="D591" s="98"/>
      <c r="E591" s="276"/>
    </row>
    <row r="592" spans="1:5" ht="15">
      <c r="A592" s="129"/>
      <c r="B592" s="274"/>
      <c r="C592" s="98"/>
      <c r="D592" s="98"/>
      <c r="E592" s="276"/>
    </row>
    <row r="593" spans="1:5" ht="15">
      <c r="A593" s="129"/>
      <c r="B593" s="274"/>
      <c r="C593" s="98"/>
      <c r="D593" s="98"/>
      <c r="E593" s="276"/>
    </row>
    <row r="594" spans="1:5" ht="15">
      <c r="A594" s="129"/>
      <c r="B594" s="274"/>
      <c r="C594" s="98"/>
      <c r="D594" s="98"/>
      <c r="E594" s="276"/>
    </row>
    <row r="595" spans="1:5" ht="15">
      <c r="A595" s="129"/>
      <c r="B595" s="274"/>
      <c r="C595" s="98"/>
      <c r="D595" s="98"/>
      <c r="E595" s="276"/>
    </row>
    <row r="596" spans="1:5" ht="15">
      <c r="A596" s="129"/>
      <c r="B596" s="274"/>
      <c r="C596" s="98"/>
      <c r="D596" s="98"/>
      <c r="E596" s="276"/>
    </row>
    <row r="597" spans="1:5" ht="15">
      <c r="A597" s="129"/>
      <c r="B597" s="274"/>
      <c r="C597" s="98"/>
      <c r="D597" s="98"/>
      <c r="E597" s="276"/>
    </row>
    <row r="598" spans="1:5" ht="15">
      <c r="A598" s="129"/>
      <c r="B598" s="274"/>
      <c r="C598" s="98"/>
      <c r="D598" s="98"/>
      <c r="E598" s="276"/>
    </row>
    <row r="599" spans="1:5" ht="15">
      <c r="A599" s="129"/>
      <c r="B599" s="274"/>
      <c r="C599" s="98"/>
      <c r="D599" s="98"/>
      <c r="E599" s="276"/>
    </row>
    <row r="600" spans="1:5" ht="15">
      <c r="A600" s="129"/>
      <c r="B600" s="274"/>
      <c r="C600" s="98"/>
      <c r="D600" s="98"/>
      <c r="E600" s="276"/>
    </row>
    <row r="601" spans="1:5" ht="15">
      <c r="A601" s="129"/>
      <c r="B601" s="274"/>
      <c r="C601" s="98"/>
      <c r="D601" s="98"/>
      <c r="E601" s="276"/>
    </row>
    <row r="602" spans="1:5" ht="15">
      <c r="A602" s="129"/>
      <c r="B602" s="274"/>
      <c r="C602" s="98"/>
      <c r="D602" s="98"/>
      <c r="E602" s="276"/>
    </row>
    <row r="603" spans="1:5" ht="15">
      <c r="A603" s="129"/>
      <c r="B603" s="274"/>
      <c r="C603" s="98"/>
      <c r="D603" s="98"/>
      <c r="E603" s="276"/>
    </row>
    <row r="604" spans="1:5" ht="15">
      <c r="A604" s="129"/>
      <c r="B604" s="274"/>
      <c r="C604" s="98"/>
      <c r="D604" s="98"/>
      <c r="E604" s="276"/>
    </row>
    <row r="605" spans="1:5" ht="15">
      <c r="A605" s="129"/>
      <c r="B605" s="274"/>
      <c r="C605" s="98"/>
      <c r="D605" s="98"/>
      <c r="E605" s="276"/>
    </row>
    <row r="606" spans="1:5" ht="15">
      <c r="A606" s="129"/>
      <c r="B606" s="274"/>
      <c r="C606" s="98"/>
      <c r="D606" s="98"/>
      <c r="E606" s="276"/>
    </row>
    <row r="607" spans="1:5" ht="15">
      <c r="A607" s="129"/>
      <c r="B607" s="274"/>
      <c r="C607" s="98"/>
      <c r="D607" s="98"/>
      <c r="E607" s="276"/>
    </row>
    <row r="608" spans="1:5" ht="15">
      <c r="A608" s="129"/>
      <c r="B608" s="274"/>
      <c r="C608" s="98"/>
      <c r="D608" s="98"/>
      <c r="E608" s="276"/>
    </row>
    <row r="609" spans="1:5" ht="15">
      <c r="A609" s="129"/>
      <c r="B609" s="274"/>
      <c r="C609" s="98"/>
      <c r="D609" s="98"/>
      <c r="E609" s="276"/>
    </row>
    <row r="610" spans="1:5" ht="15">
      <c r="A610" s="129"/>
      <c r="B610" s="274"/>
      <c r="C610" s="98"/>
      <c r="D610" s="98"/>
      <c r="E610" s="276"/>
    </row>
    <row r="611" spans="1:5" ht="15">
      <c r="A611" s="129"/>
      <c r="B611" s="274"/>
      <c r="C611" s="98"/>
      <c r="D611" s="98"/>
      <c r="E611" s="276"/>
    </row>
    <row r="612" spans="1:5" ht="15">
      <c r="A612" s="129"/>
      <c r="B612" s="274"/>
      <c r="C612" s="98"/>
      <c r="D612" s="98"/>
      <c r="E612" s="276"/>
    </row>
    <row r="613" spans="1:5" ht="15">
      <c r="A613" s="129"/>
      <c r="B613" s="274"/>
      <c r="C613" s="98"/>
      <c r="D613" s="98"/>
      <c r="E613" s="276"/>
    </row>
    <row r="614" spans="1:5" ht="15">
      <c r="A614" s="129"/>
      <c r="B614" s="274"/>
      <c r="C614" s="98"/>
      <c r="D614" s="98"/>
      <c r="E614" s="276"/>
    </row>
    <row r="615" spans="1:5" ht="15">
      <c r="A615" s="129"/>
      <c r="B615" s="274"/>
      <c r="C615" s="98"/>
      <c r="D615" s="98"/>
      <c r="E615" s="276"/>
    </row>
    <row r="616" spans="1:5" ht="15">
      <c r="A616" s="129"/>
      <c r="B616" s="274"/>
      <c r="C616" s="98"/>
      <c r="D616" s="98"/>
      <c r="E616" s="276"/>
    </row>
    <row r="617" spans="1:5" ht="15">
      <c r="A617" s="129"/>
      <c r="B617" s="274"/>
      <c r="C617" s="98"/>
      <c r="D617" s="98"/>
      <c r="E617" s="276"/>
    </row>
    <row r="618" spans="1:5" ht="15">
      <c r="A618" s="129"/>
      <c r="B618" s="274"/>
      <c r="C618" s="98"/>
      <c r="D618" s="98"/>
      <c r="E618" s="276"/>
    </row>
    <row r="619" spans="1:5" ht="15">
      <c r="A619" s="129"/>
      <c r="B619" s="274"/>
      <c r="C619" s="98"/>
      <c r="D619" s="98"/>
      <c r="E619" s="276"/>
    </row>
    <row r="620" spans="1:5" ht="15">
      <c r="A620" s="129"/>
      <c r="B620" s="274"/>
      <c r="C620" s="98"/>
      <c r="D620" s="98"/>
      <c r="E620" s="276"/>
    </row>
    <row r="621" spans="1:5" ht="15">
      <c r="A621" s="129"/>
      <c r="B621" s="274"/>
      <c r="C621" s="98"/>
      <c r="D621" s="98"/>
      <c r="E621" s="276"/>
    </row>
    <row r="622" spans="1:5" ht="15">
      <c r="A622" s="129"/>
      <c r="B622" s="274"/>
      <c r="C622" s="98"/>
      <c r="D622" s="98"/>
      <c r="E622" s="276"/>
    </row>
    <row r="623" spans="1:5" ht="15">
      <c r="A623" s="129"/>
      <c r="B623" s="274"/>
      <c r="C623" s="98"/>
      <c r="D623" s="98"/>
      <c r="E623" s="276"/>
    </row>
    <row r="624" spans="1:5" ht="15">
      <c r="A624" s="129"/>
      <c r="B624" s="274"/>
      <c r="C624" s="98"/>
      <c r="D624" s="98"/>
      <c r="E624" s="276"/>
    </row>
    <row r="625" spans="1:5" ht="15">
      <c r="A625" s="129"/>
      <c r="B625" s="274"/>
      <c r="C625" s="98"/>
      <c r="D625" s="98"/>
      <c r="E625" s="276"/>
    </row>
    <row r="626" spans="1:5" ht="15">
      <c r="A626" s="129"/>
      <c r="B626" s="274"/>
      <c r="C626" s="98"/>
      <c r="D626" s="98"/>
      <c r="E626" s="276"/>
    </row>
    <row r="627" spans="1:5" ht="15">
      <c r="A627" s="129"/>
      <c r="B627" s="274"/>
      <c r="C627" s="98"/>
      <c r="D627" s="98"/>
      <c r="E627" s="276"/>
    </row>
    <row r="628" spans="1:5" ht="15">
      <c r="A628" s="129"/>
      <c r="B628" s="274"/>
      <c r="C628" s="98"/>
      <c r="D628" s="98"/>
      <c r="E628" s="276"/>
    </row>
    <row r="629" spans="1:5" ht="15">
      <c r="A629" s="129"/>
      <c r="B629" s="274"/>
      <c r="C629" s="98"/>
      <c r="D629" s="98"/>
      <c r="E629" s="276"/>
    </row>
    <row r="630" spans="1:5" ht="15">
      <c r="A630" s="129"/>
      <c r="B630" s="274"/>
      <c r="C630" s="98"/>
      <c r="D630" s="98"/>
      <c r="E630" s="276"/>
    </row>
    <row r="631" spans="1:5" ht="15">
      <c r="A631" s="129"/>
      <c r="B631" s="274"/>
      <c r="C631" s="98"/>
      <c r="D631" s="98"/>
      <c r="E631" s="276"/>
    </row>
    <row r="632" spans="1:5" ht="15">
      <c r="A632" s="129"/>
      <c r="B632" s="274"/>
      <c r="C632" s="98"/>
      <c r="D632" s="98"/>
      <c r="E632" s="276"/>
    </row>
    <row r="633" spans="1:5" ht="15">
      <c r="A633" s="129"/>
      <c r="B633" s="274"/>
      <c r="C633" s="98"/>
      <c r="D633" s="98"/>
      <c r="E633" s="276"/>
    </row>
    <row r="634" spans="1:5" ht="15">
      <c r="A634" s="129"/>
      <c r="B634" s="274"/>
      <c r="C634" s="98"/>
      <c r="D634" s="98"/>
      <c r="E634" s="276"/>
    </row>
    <row r="635" spans="1:5" ht="15">
      <c r="A635" s="129"/>
      <c r="B635" s="274"/>
      <c r="C635" s="98"/>
      <c r="D635" s="98"/>
      <c r="E635" s="276"/>
    </row>
    <row r="636" spans="1:5" ht="15">
      <c r="A636" s="129"/>
      <c r="B636" s="274"/>
      <c r="C636" s="98"/>
      <c r="D636" s="98"/>
      <c r="E636" s="276"/>
    </row>
    <row r="637" spans="1:5" ht="15">
      <c r="A637" s="129"/>
      <c r="B637" s="274"/>
      <c r="C637" s="98"/>
      <c r="D637" s="98"/>
      <c r="E637" s="276"/>
    </row>
    <row r="638" spans="1:5" ht="15">
      <c r="A638" s="129"/>
      <c r="B638" s="274"/>
      <c r="C638" s="98"/>
      <c r="D638" s="98"/>
      <c r="E638" s="276"/>
    </row>
    <row r="639" spans="1:5" ht="15">
      <c r="A639" s="129"/>
      <c r="B639" s="274"/>
      <c r="C639" s="98"/>
      <c r="D639" s="98"/>
      <c r="E639" s="276"/>
    </row>
    <row r="640" spans="1:5" ht="15">
      <c r="A640" s="129"/>
      <c r="B640" s="274"/>
      <c r="C640" s="98"/>
      <c r="D640" s="98"/>
      <c r="E640" s="276"/>
    </row>
    <row r="641" spans="1:5" ht="15">
      <c r="A641" s="129"/>
      <c r="B641" s="274"/>
      <c r="C641" s="98"/>
      <c r="D641" s="98"/>
      <c r="E641" s="276"/>
    </row>
    <row r="642" spans="1:5" ht="15">
      <c r="A642" s="129"/>
      <c r="B642" s="274"/>
      <c r="C642" s="98"/>
      <c r="D642" s="98"/>
      <c r="E642" s="276"/>
    </row>
    <row r="643" spans="1:5" ht="15">
      <c r="A643" s="129"/>
      <c r="B643" s="274"/>
      <c r="C643" s="98"/>
      <c r="D643" s="98"/>
      <c r="E643" s="276"/>
    </row>
    <row r="644" spans="1:5" ht="15">
      <c r="A644" s="129"/>
      <c r="B644" s="274"/>
      <c r="C644" s="98"/>
      <c r="D644" s="98"/>
      <c r="E644" s="276"/>
    </row>
    <row r="645" spans="1:5" ht="15">
      <c r="A645" s="129"/>
      <c r="B645" s="274"/>
      <c r="C645" s="98"/>
      <c r="D645" s="98"/>
      <c r="E645" s="276"/>
    </row>
    <row r="646" spans="1:5" ht="15">
      <c r="A646" s="129"/>
      <c r="B646" s="274"/>
      <c r="C646" s="98"/>
      <c r="D646" s="98"/>
      <c r="E646" s="276"/>
    </row>
    <row r="647" spans="1:5" ht="15">
      <c r="A647" s="129"/>
      <c r="B647" s="274"/>
      <c r="C647" s="98"/>
      <c r="D647" s="98"/>
      <c r="E647" s="276"/>
    </row>
    <row r="648" spans="1:5" ht="15">
      <c r="A648" s="129"/>
      <c r="B648" s="274"/>
      <c r="C648" s="98"/>
      <c r="D648" s="98"/>
      <c r="E648" s="276"/>
    </row>
    <row r="649" spans="1:5" ht="15">
      <c r="A649" s="129"/>
      <c r="B649" s="274"/>
      <c r="C649" s="98"/>
      <c r="D649" s="98"/>
      <c r="E649" s="276"/>
    </row>
    <row r="650" spans="1:5" ht="15">
      <c r="A650" s="129"/>
      <c r="B650" s="274"/>
      <c r="C650" s="98"/>
      <c r="D650" s="98"/>
      <c r="E650" s="276"/>
    </row>
    <row r="651" spans="1:5" ht="15">
      <c r="A651" s="129"/>
      <c r="B651" s="274"/>
      <c r="C651" s="98"/>
      <c r="D651" s="98"/>
      <c r="E651" s="276"/>
    </row>
    <row r="652" spans="1:5" ht="15">
      <c r="A652" s="129"/>
      <c r="B652" s="274"/>
      <c r="C652" s="98"/>
      <c r="D652" s="98"/>
      <c r="E652" s="276"/>
    </row>
    <row r="653" spans="1:5" ht="15">
      <c r="A653" s="129"/>
      <c r="B653" s="274"/>
      <c r="C653" s="98"/>
      <c r="D653" s="98"/>
      <c r="E653" s="276"/>
    </row>
    <row r="654" spans="1:5" ht="15">
      <c r="A654" s="129"/>
      <c r="B654" s="274"/>
      <c r="C654" s="98"/>
      <c r="D654" s="98"/>
      <c r="E654" s="276"/>
    </row>
    <row r="655" spans="1:5" ht="15">
      <c r="A655" s="129"/>
      <c r="B655" s="274"/>
      <c r="C655" s="98"/>
      <c r="D655" s="98"/>
      <c r="E655" s="276"/>
    </row>
    <row r="656" spans="1:5" ht="15">
      <c r="A656" s="129"/>
      <c r="B656" s="274"/>
      <c r="C656" s="98"/>
      <c r="D656" s="98"/>
      <c r="E656" s="276"/>
    </row>
    <row r="657" spans="1:5" ht="15">
      <c r="A657" s="129"/>
      <c r="B657" s="274"/>
      <c r="C657" s="98"/>
      <c r="D657" s="98"/>
      <c r="E657" s="276"/>
    </row>
    <row r="658" spans="1:5" ht="15">
      <c r="A658" s="129"/>
      <c r="B658" s="274"/>
      <c r="C658" s="98"/>
      <c r="D658" s="98"/>
      <c r="E658" s="276"/>
    </row>
    <row r="659" spans="1:5" ht="15">
      <c r="A659" s="129"/>
      <c r="B659" s="274"/>
      <c r="C659" s="98"/>
      <c r="D659" s="98"/>
      <c r="E659" s="276"/>
    </row>
    <row r="660" spans="1:5" ht="15">
      <c r="A660" s="129"/>
      <c r="B660" s="274"/>
      <c r="C660" s="98"/>
      <c r="D660" s="98"/>
      <c r="E660" s="276"/>
    </row>
    <row r="661" spans="1:5" ht="15">
      <c r="A661" s="129"/>
      <c r="B661" s="274"/>
      <c r="C661" s="98"/>
      <c r="D661" s="98"/>
      <c r="E661" s="276"/>
    </row>
    <row r="662" spans="1:5" ht="15">
      <c r="A662" s="129"/>
      <c r="B662" s="274"/>
      <c r="C662" s="98"/>
      <c r="D662" s="98"/>
      <c r="E662" s="276"/>
    </row>
    <row r="663" spans="1:5" ht="15">
      <c r="A663" s="129"/>
      <c r="B663" s="274"/>
      <c r="C663" s="98"/>
      <c r="D663" s="98"/>
      <c r="E663" s="276"/>
    </row>
    <row r="664" spans="1:5" ht="15">
      <c r="A664" s="129"/>
      <c r="B664" s="274"/>
      <c r="C664" s="98"/>
      <c r="D664" s="98"/>
      <c r="E664" s="276"/>
    </row>
    <row r="665" spans="1:5" ht="15">
      <c r="A665" s="129"/>
      <c r="B665" s="274"/>
      <c r="C665" s="98"/>
      <c r="D665" s="98"/>
      <c r="E665" s="276"/>
    </row>
    <row r="666" spans="1:5" ht="15">
      <c r="A666" s="129"/>
      <c r="B666" s="274"/>
      <c r="C666" s="98"/>
      <c r="D666" s="98"/>
      <c r="E666" s="276"/>
    </row>
    <row r="667" spans="1:5" ht="15">
      <c r="A667" s="129"/>
      <c r="B667" s="274"/>
      <c r="C667" s="98"/>
      <c r="D667" s="98"/>
      <c r="E667" s="276"/>
    </row>
    <row r="668" spans="1:5" ht="15">
      <c r="A668" s="129"/>
      <c r="B668" s="274"/>
      <c r="C668" s="98"/>
      <c r="D668" s="98"/>
      <c r="E668" s="276"/>
    </row>
    <row r="669" spans="1:5" ht="15">
      <c r="A669" s="129"/>
      <c r="B669" s="274"/>
      <c r="C669" s="98"/>
      <c r="D669" s="98"/>
      <c r="E669" s="276"/>
    </row>
    <row r="670" spans="1:5" ht="15">
      <c r="A670" s="129"/>
      <c r="B670" s="274"/>
      <c r="C670" s="98"/>
      <c r="D670" s="98"/>
      <c r="E670" s="276"/>
    </row>
    <row r="671" spans="1:5" ht="15">
      <c r="A671" s="129"/>
      <c r="B671" s="274"/>
      <c r="C671" s="98"/>
      <c r="D671" s="98"/>
      <c r="E671" s="276"/>
    </row>
    <row r="672" spans="1:5" ht="15">
      <c r="A672" s="129"/>
      <c r="B672" s="274"/>
      <c r="C672" s="98"/>
      <c r="D672" s="98"/>
      <c r="E672" s="276"/>
    </row>
    <row r="673" spans="1:5" ht="15">
      <c r="A673" s="129"/>
      <c r="B673" s="274"/>
      <c r="C673" s="98"/>
      <c r="D673" s="98"/>
      <c r="E673" s="276"/>
    </row>
    <row r="674" spans="1:5" ht="15">
      <c r="A674" s="129"/>
      <c r="B674" s="274"/>
      <c r="C674" s="98"/>
      <c r="D674" s="98"/>
      <c r="E674" s="276"/>
    </row>
    <row r="675" spans="1:5" ht="15">
      <c r="A675" s="129"/>
      <c r="B675" s="274"/>
      <c r="C675" s="98"/>
      <c r="D675" s="98"/>
      <c r="E675" s="276"/>
    </row>
    <row r="676" spans="1:5" ht="15">
      <c r="A676" s="129"/>
      <c r="B676" s="274"/>
      <c r="C676" s="98"/>
      <c r="D676" s="98"/>
      <c r="E676" s="276"/>
    </row>
    <row r="677" spans="1:5" ht="15">
      <c r="A677" s="129"/>
      <c r="B677" s="274"/>
      <c r="C677" s="98"/>
      <c r="D677" s="98"/>
      <c r="E677" s="276"/>
    </row>
    <row r="678" spans="1:5" ht="15">
      <c r="A678" s="129"/>
      <c r="B678" s="274"/>
      <c r="C678" s="98"/>
      <c r="D678" s="98"/>
      <c r="E678" s="276"/>
    </row>
    <row r="679" spans="1:5" ht="15">
      <c r="A679" s="129"/>
      <c r="B679" s="274"/>
      <c r="C679" s="98"/>
      <c r="D679" s="98"/>
      <c r="E679" s="276"/>
    </row>
    <row r="680" spans="1:5" ht="15">
      <c r="A680" s="129"/>
      <c r="B680" s="274"/>
      <c r="C680" s="98"/>
      <c r="D680" s="98"/>
      <c r="E680" s="276"/>
    </row>
    <row r="681" spans="1:5" ht="15">
      <c r="A681" s="129"/>
      <c r="B681" s="274"/>
      <c r="C681" s="98"/>
      <c r="D681" s="98"/>
      <c r="E681" s="276"/>
    </row>
    <row r="682" spans="1:5" ht="15">
      <c r="A682" s="129"/>
      <c r="B682" s="274"/>
      <c r="C682" s="98"/>
      <c r="D682" s="98"/>
      <c r="E682" s="276"/>
    </row>
    <row r="683" spans="1:5" ht="15">
      <c r="A683" s="129"/>
      <c r="B683" s="274"/>
      <c r="C683" s="98"/>
      <c r="D683" s="98"/>
      <c r="E683" s="276"/>
    </row>
    <row r="684" spans="1:5" ht="15">
      <c r="A684" s="129"/>
      <c r="B684" s="274"/>
      <c r="C684" s="98"/>
      <c r="D684" s="98"/>
      <c r="E684" s="276"/>
    </row>
    <row r="685" spans="1:5" ht="15">
      <c r="A685" s="129"/>
      <c r="B685" s="274"/>
      <c r="C685" s="98"/>
      <c r="D685" s="98"/>
      <c r="E685" s="276"/>
    </row>
    <row r="686" spans="1:5" ht="15">
      <c r="A686" s="129"/>
      <c r="B686" s="274"/>
      <c r="C686" s="98"/>
      <c r="D686" s="98"/>
      <c r="E686" s="276"/>
    </row>
    <row r="687" spans="1:5" ht="15">
      <c r="A687" s="129"/>
      <c r="B687" s="274"/>
      <c r="C687" s="98"/>
      <c r="D687" s="98"/>
      <c r="E687" s="276"/>
    </row>
    <row r="688" spans="1:5" ht="15">
      <c r="A688" s="129"/>
      <c r="B688" s="274"/>
      <c r="C688" s="98"/>
      <c r="D688" s="98"/>
      <c r="E688" s="276"/>
    </row>
    <row r="689" spans="1:5" ht="15">
      <c r="A689" s="129"/>
      <c r="B689" s="274"/>
      <c r="C689" s="98"/>
      <c r="D689" s="98"/>
      <c r="E689" s="276"/>
    </row>
    <row r="690" spans="1:5" ht="15">
      <c r="A690" s="129"/>
      <c r="B690" s="274"/>
      <c r="C690" s="98"/>
      <c r="D690" s="98"/>
      <c r="E690" s="276"/>
    </row>
    <row r="691" spans="1:5" ht="15">
      <c r="A691" s="129"/>
      <c r="B691" s="274"/>
      <c r="C691" s="98"/>
      <c r="D691" s="98"/>
      <c r="E691" s="276"/>
    </row>
    <row r="692" spans="1:5" ht="15">
      <c r="A692" s="129"/>
      <c r="B692" s="274"/>
      <c r="C692" s="98"/>
      <c r="D692" s="98"/>
      <c r="E692" s="276"/>
    </row>
    <row r="693" spans="1:5" ht="15">
      <c r="A693" s="129"/>
      <c r="B693" s="274"/>
      <c r="C693" s="98"/>
      <c r="D693" s="98"/>
      <c r="E693" s="276"/>
    </row>
    <row r="694" spans="1:5" ht="15">
      <c r="A694" s="129"/>
      <c r="B694" s="274"/>
      <c r="C694" s="98"/>
      <c r="D694" s="98"/>
      <c r="E694" s="276"/>
    </row>
    <row r="695" spans="1:5" ht="15">
      <c r="A695" s="129"/>
      <c r="B695" s="274"/>
      <c r="C695" s="98"/>
      <c r="D695" s="98"/>
      <c r="E695" s="276"/>
    </row>
    <row r="696" spans="1:5" ht="15">
      <c r="A696" s="129"/>
      <c r="B696" s="274"/>
      <c r="C696" s="98"/>
      <c r="D696" s="98"/>
      <c r="E696" s="276"/>
    </row>
    <row r="697" spans="1:5" ht="15">
      <c r="A697" s="129"/>
      <c r="B697" s="274"/>
      <c r="C697" s="98"/>
      <c r="D697" s="98"/>
      <c r="E697" s="276"/>
    </row>
    <row r="698" spans="1:5" ht="15">
      <c r="A698" s="129"/>
      <c r="B698" s="274"/>
      <c r="C698" s="98"/>
      <c r="D698" s="98"/>
      <c r="E698" s="276"/>
    </row>
    <row r="699" spans="1:5" ht="15">
      <c r="A699" s="129"/>
      <c r="B699" s="274"/>
      <c r="C699" s="98"/>
      <c r="D699" s="98"/>
      <c r="E699" s="276"/>
    </row>
    <row r="700" spans="1:5" ht="15">
      <c r="A700" s="129"/>
      <c r="B700" s="274"/>
      <c r="C700" s="98"/>
      <c r="D700" s="98"/>
      <c r="E700" s="276"/>
    </row>
    <row r="701" spans="1:5" ht="15">
      <c r="A701" s="129"/>
      <c r="B701" s="274"/>
      <c r="C701" s="98"/>
      <c r="D701" s="98"/>
      <c r="E701" s="276"/>
    </row>
    <row r="702" spans="1:5" ht="15">
      <c r="A702" s="129"/>
      <c r="B702" s="274"/>
      <c r="C702" s="98"/>
      <c r="D702" s="98"/>
      <c r="E702" s="276"/>
    </row>
    <row r="703" spans="1:5" ht="15">
      <c r="A703" s="129"/>
      <c r="B703" s="274"/>
      <c r="C703" s="98"/>
      <c r="D703" s="98"/>
      <c r="E703" s="276"/>
    </row>
    <row r="704" spans="1:5" ht="15">
      <c r="A704" s="129"/>
      <c r="B704" s="274"/>
      <c r="C704" s="98"/>
      <c r="D704" s="98"/>
      <c r="E704" s="276"/>
    </row>
    <row r="705" spans="1:5" ht="15">
      <c r="A705" s="129"/>
      <c r="B705" s="274"/>
      <c r="C705" s="98"/>
      <c r="D705" s="98"/>
      <c r="E705" s="276"/>
    </row>
    <row r="706" spans="1:5" ht="15">
      <c r="A706" s="129"/>
      <c r="B706" s="274"/>
      <c r="C706" s="98"/>
      <c r="D706" s="98"/>
      <c r="E706" s="276"/>
    </row>
    <row r="707" spans="1:5" ht="15">
      <c r="A707" s="129"/>
      <c r="B707" s="274"/>
      <c r="C707" s="98"/>
      <c r="D707" s="98"/>
      <c r="E707" s="276"/>
    </row>
    <row r="708" spans="1:5" ht="15">
      <c r="A708" s="129"/>
      <c r="B708" s="274"/>
      <c r="C708" s="98"/>
      <c r="D708" s="98"/>
      <c r="E708" s="276"/>
    </row>
    <row r="709" spans="1:5" ht="15">
      <c r="A709" s="129"/>
      <c r="B709" s="274"/>
      <c r="C709" s="98"/>
      <c r="D709" s="98"/>
      <c r="E709" s="276"/>
    </row>
    <row r="710" spans="1:5" ht="15">
      <c r="A710" s="129"/>
      <c r="B710" s="274"/>
      <c r="C710" s="98"/>
      <c r="D710" s="98"/>
      <c r="E710" s="276"/>
    </row>
    <row r="711" spans="1:5" ht="15">
      <c r="A711" s="129"/>
      <c r="B711" s="274"/>
      <c r="C711" s="98"/>
      <c r="D711" s="98"/>
      <c r="E711" s="276"/>
    </row>
    <row r="712" spans="1:5" ht="15">
      <c r="A712" s="129"/>
      <c r="B712" s="274"/>
      <c r="C712" s="98"/>
      <c r="D712" s="98"/>
      <c r="E712" s="276"/>
    </row>
    <row r="713" spans="1:5" ht="15">
      <c r="A713" s="129"/>
      <c r="B713" s="274"/>
      <c r="C713" s="98"/>
      <c r="D713" s="98"/>
      <c r="E713" s="276"/>
    </row>
    <row r="714" spans="1:5" ht="15">
      <c r="A714" s="129"/>
      <c r="B714" s="274"/>
      <c r="C714" s="98"/>
      <c r="D714" s="98"/>
      <c r="E714" s="276"/>
    </row>
    <row r="715" spans="1:5" ht="15">
      <c r="A715" s="129"/>
      <c r="B715" s="274"/>
      <c r="C715" s="98"/>
      <c r="D715" s="98"/>
      <c r="E715" s="276"/>
    </row>
    <row r="716" spans="1:5" ht="15">
      <c r="A716" s="129"/>
      <c r="B716" s="274"/>
      <c r="C716" s="98"/>
      <c r="D716" s="98"/>
      <c r="E716" s="276"/>
    </row>
    <row r="717" spans="1:5" ht="15">
      <c r="A717" s="129"/>
      <c r="B717" s="274"/>
      <c r="C717" s="98"/>
      <c r="D717" s="98"/>
      <c r="E717" s="276"/>
    </row>
    <row r="718" spans="1:5" ht="15">
      <c r="A718" s="129"/>
      <c r="B718" s="274"/>
      <c r="C718" s="98"/>
      <c r="D718" s="98"/>
      <c r="E718" s="276"/>
    </row>
    <row r="719" spans="1:5" ht="15">
      <c r="A719" s="129"/>
      <c r="B719" s="274"/>
      <c r="C719" s="98"/>
      <c r="D719" s="98"/>
      <c r="E719" s="276"/>
    </row>
    <row r="720" spans="1:5" ht="15">
      <c r="A720" s="129"/>
      <c r="B720" s="274"/>
      <c r="C720" s="98"/>
      <c r="D720" s="98"/>
      <c r="E720" s="276"/>
    </row>
    <row r="721" spans="1:5" ht="15">
      <c r="A721" s="129"/>
      <c r="B721" s="274"/>
      <c r="C721" s="98"/>
      <c r="D721" s="98"/>
      <c r="E721" s="276"/>
    </row>
    <row r="722" spans="1:5" ht="15">
      <c r="A722" s="129"/>
      <c r="B722" s="274"/>
      <c r="C722" s="98"/>
      <c r="D722" s="98"/>
      <c r="E722" s="276"/>
    </row>
    <row r="723" spans="1:5" ht="15">
      <c r="A723" s="129"/>
      <c r="B723" s="274"/>
      <c r="C723" s="98"/>
      <c r="D723" s="98"/>
      <c r="E723" s="276"/>
    </row>
    <row r="724" spans="1:5" ht="15">
      <c r="A724" s="129"/>
      <c r="B724" s="274"/>
      <c r="C724" s="98"/>
      <c r="D724" s="98"/>
      <c r="E724" s="276"/>
    </row>
    <row r="725" spans="1:5" ht="15">
      <c r="A725" s="129"/>
      <c r="B725" s="274"/>
      <c r="C725" s="98"/>
      <c r="D725" s="98"/>
      <c r="E725" s="276"/>
    </row>
    <row r="726" spans="1:5" ht="15">
      <c r="A726" s="129"/>
      <c r="B726" s="274"/>
      <c r="C726" s="98"/>
      <c r="D726" s="98"/>
      <c r="E726" s="276"/>
    </row>
    <row r="727" spans="1:5" ht="15">
      <c r="A727" s="129"/>
      <c r="B727" s="274"/>
      <c r="C727" s="98"/>
      <c r="D727" s="98"/>
      <c r="E727" s="276"/>
    </row>
    <row r="728" spans="1:5" ht="15">
      <c r="A728" s="129"/>
      <c r="B728" s="274"/>
      <c r="C728" s="98"/>
      <c r="D728" s="98"/>
      <c r="E728" s="276"/>
    </row>
    <row r="729" spans="1:5" ht="15">
      <c r="A729" s="129"/>
      <c r="B729" s="274"/>
      <c r="C729" s="98"/>
      <c r="D729" s="98"/>
      <c r="E729" s="276"/>
    </row>
    <row r="730" spans="1:5" ht="15">
      <c r="A730" s="129"/>
      <c r="B730" s="274"/>
      <c r="C730" s="98"/>
      <c r="D730" s="98"/>
      <c r="E730" s="276"/>
    </row>
    <row r="731" spans="1:5" ht="15">
      <c r="A731" s="129"/>
      <c r="B731" s="274"/>
      <c r="C731" s="98"/>
      <c r="D731" s="98"/>
      <c r="E731" s="276"/>
    </row>
    <row r="732" spans="1:5" ht="15">
      <c r="A732" s="129"/>
      <c r="B732" s="274"/>
      <c r="C732" s="98"/>
      <c r="D732" s="98"/>
      <c r="E732" s="276"/>
    </row>
    <row r="733" spans="1:5" ht="15">
      <c r="A733" s="129"/>
      <c r="B733" s="274"/>
      <c r="C733" s="98"/>
      <c r="D733" s="98"/>
      <c r="E733" s="276"/>
    </row>
    <row r="734" spans="1:5" ht="15">
      <c r="A734" s="129"/>
      <c r="B734" s="274"/>
      <c r="C734" s="98"/>
      <c r="D734" s="98"/>
      <c r="E734" s="276"/>
    </row>
    <row r="735" spans="1:5" ht="15">
      <c r="A735" s="129"/>
      <c r="B735" s="274"/>
      <c r="C735" s="98"/>
      <c r="D735" s="98"/>
      <c r="E735" s="276"/>
    </row>
    <row r="736" spans="1:5" ht="15">
      <c r="A736" s="129"/>
      <c r="B736" s="274"/>
      <c r="C736" s="98"/>
      <c r="D736" s="98"/>
      <c r="E736" s="276"/>
    </row>
    <row r="737" spans="1:5" ht="15">
      <c r="A737" s="129"/>
      <c r="B737" s="274"/>
      <c r="C737" s="98"/>
      <c r="D737" s="98"/>
      <c r="E737" s="276"/>
    </row>
    <row r="738" spans="1:5" ht="15">
      <c r="A738" s="129"/>
      <c r="B738" s="274"/>
      <c r="C738" s="98"/>
      <c r="D738" s="98"/>
      <c r="E738" s="276"/>
    </row>
    <row r="739" spans="1:5" ht="15">
      <c r="A739" s="129"/>
      <c r="B739" s="274"/>
      <c r="C739" s="98"/>
      <c r="D739" s="98"/>
      <c r="E739" s="276"/>
    </row>
    <row r="740" spans="1:5" ht="15">
      <c r="A740" s="129"/>
      <c r="B740" s="274"/>
      <c r="C740" s="98"/>
      <c r="D740" s="98"/>
      <c r="E740" s="276"/>
    </row>
    <row r="741" spans="1:5" ht="15">
      <c r="A741" s="129"/>
      <c r="B741" s="274"/>
      <c r="C741" s="98"/>
      <c r="D741" s="98"/>
      <c r="E741" s="276"/>
    </row>
    <row r="742" spans="1:5" ht="15">
      <c r="A742" s="129"/>
      <c r="B742" s="274"/>
      <c r="C742" s="98"/>
      <c r="D742" s="98"/>
      <c r="E742" s="276"/>
    </row>
    <row r="743" spans="1:5" ht="15">
      <c r="A743" s="129"/>
      <c r="B743" s="274"/>
      <c r="C743" s="98"/>
      <c r="D743" s="98"/>
      <c r="E743" s="276"/>
    </row>
    <row r="744" spans="1:5" ht="15">
      <c r="A744" s="129"/>
      <c r="B744" s="274"/>
      <c r="C744" s="98"/>
      <c r="D744" s="98"/>
      <c r="E744" s="276"/>
    </row>
    <row r="745" spans="1:5" ht="15">
      <c r="A745" s="129"/>
      <c r="B745" s="274"/>
      <c r="C745" s="98"/>
      <c r="D745" s="98"/>
      <c r="E745" s="276"/>
    </row>
    <row r="746" spans="1:5" ht="15">
      <c r="A746" s="129"/>
      <c r="B746" s="274"/>
      <c r="C746" s="98"/>
      <c r="D746" s="98"/>
      <c r="E746" s="276"/>
    </row>
    <row r="747" spans="1:5" ht="15">
      <c r="A747" s="129"/>
      <c r="B747" s="274"/>
      <c r="C747" s="98"/>
      <c r="D747" s="98"/>
      <c r="E747" s="276"/>
    </row>
    <row r="748" spans="1:5" ht="15">
      <c r="A748" s="129"/>
      <c r="B748" s="274"/>
      <c r="C748" s="98"/>
      <c r="D748" s="98"/>
      <c r="E748" s="276"/>
    </row>
    <row r="749" spans="1:5" ht="15">
      <c r="A749" s="129"/>
      <c r="B749" s="274"/>
      <c r="C749" s="98"/>
      <c r="D749" s="98"/>
      <c r="E749" s="276"/>
    </row>
    <row r="750" spans="1:5" ht="15">
      <c r="A750" s="129"/>
      <c r="B750" s="274"/>
      <c r="C750" s="98"/>
      <c r="D750" s="98"/>
      <c r="E750" s="276"/>
    </row>
    <row r="751" spans="1:5" ht="15">
      <c r="A751" s="129"/>
      <c r="B751" s="274"/>
      <c r="C751" s="98"/>
      <c r="D751" s="98"/>
      <c r="E751" s="276"/>
    </row>
    <row r="752" spans="1:5" ht="15">
      <c r="A752" s="129"/>
      <c r="B752" s="274"/>
      <c r="C752" s="98"/>
      <c r="D752" s="98"/>
      <c r="E752" s="276"/>
    </row>
    <row r="753" spans="1:5" ht="15">
      <c r="A753" s="129"/>
      <c r="B753" s="274"/>
      <c r="C753" s="98"/>
      <c r="D753" s="98"/>
      <c r="E753" s="276"/>
    </row>
    <row r="754" spans="1:5" ht="15">
      <c r="A754" s="129"/>
      <c r="B754" s="274"/>
      <c r="C754" s="98"/>
      <c r="D754" s="98"/>
      <c r="E754" s="276"/>
    </row>
    <row r="755" spans="1:5" ht="15">
      <c r="A755" s="129"/>
      <c r="B755" s="274"/>
      <c r="C755" s="98"/>
      <c r="D755" s="98"/>
      <c r="E755" s="276"/>
    </row>
    <row r="756" spans="1:5" ht="15">
      <c r="A756" s="129"/>
      <c r="B756" s="274"/>
      <c r="C756" s="98"/>
      <c r="D756" s="98"/>
      <c r="E756" s="276"/>
    </row>
    <row r="757" spans="1:5" ht="15">
      <c r="A757" s="129"/>
      <c r="B757" s="274"/>
      <c r="C757" s="98"/>
      <c r="D757" s="98"/>
      <c r="E757" s="276"/>
    </row>
    <row r="758" spans="1:5" ht="15">
      <c r="A758" s="129"/>
      <c r="B758" s="274"/>
      <c r="C758" s="98"/>
      <c r="D758" s="98"/>
      <c r="E758" s="276"/>
    </row>
    <row r="759" spans="1:5" ht="15">
      <c r="A759" s="129"/>
      <c r="B759" s="274"/>
      <c r="C759" s="98"/>
      <c r="D759" s="98"/>
      <c r="E759" s="276"/>
    </row>
    <row r="760" spans="1:5" ht="15">
      <c r="A760" s="129"/>
      <c r="B760" s="274"/>
      <c r="C760" s="98"/>
      <c r="D760" s="98"/>
      <c r="E760" s="276"/>
    </row>
    <row r="761" spans="1:5" ht="15">
      <c r="A761" s="129"/>
      <c r="B761" s="274"/>
      <c r="C761" s="98"/>
      <c r="D761" s="98"/>
      <c r="E761" s="276"/>
    </row>
    <row r="762" spans="1:5" ht="15">
      <c r="A762" s="129"/>
      <c r="B762" s="274"/>
      <c r="C762" s="98"/>
      <c r="D762" s="98"/>
      <c r="E762" s="276"/>
    </row>
    <row r="763" spans="1:5" ht="15">
      <c r="A763" s="129"/>
      <c r="B763" s="274"/>
      <c r="C763" s="98"/>
      <c r="D763" s="98"/>
      <c r="E763" s="276"/>
    </row>
    <row r="764" spans="1:5" ht="15">
      <c r="A764" s="129"/>
      <c r="B764" s="274"/>
      <c r="C764" s="98"/>
      <c r="D764" s="98"/>
      <c r="E764" s="276"/>
    </row>
    <row r="765" spans="1:5" ht="15">
      <c r="A765" s="129"/>
      <c r="B765" s="274"/>
      <c r="C765" s="98"/>
      <c r="D765" s="98"/>
      <c r="E765" s="276"/>
    </row>
    <row r="766" spans="1:5" ht="15">
      <c r="A766" s="129"/>
      <c r="B766" s="274"/>
      <c r="C766" s="98"/>
      <c r="D766" s="98"/>
      <c r="E766" s="276"/>
    </row>
    <row r="767" spans="1:5" ht="15">
      <c r="A767" s="129"/>
      <c r="B767" s="274"/>
      <c r="C767" s="98"/>
      <c r="D767" s="98"/>
      <c r="E767" s="276"/>
    </row>
    <row r="768" spans="1:5" ht="15">
      <c r="A768" s="129"/>
      <c r="B768" s="274"/>
      <c r="C768" s="98"/>
      <c r="D768" s="98"/>
      <c r="E768" s="276"/>
    </row>
    <row r="769" spans="1:5" ht="15">
      <c r="A769" s="129"/>
      <c r="B769" s="274"/>
      <c r="C769" s="98"/>
      <c r="D769" s="98"/>
      <c r="E769" s="276"/>
    </row>
    <row r="770" spans="1:5" ht="15">
      <c r="A770" s="129"/>
      <c r="B770" s="274"/>
      <c r="C770" s="98"/>
      <c r="D770" s="98"/>
      <c r="E770" s="276"/>
    </row>
    <row r="771" spans="1:5" ht="15">
      <c r="A771" s="129"/>
      <c r="B771" s="274"/>
      <c r="C771" s="98"/>
      <c r="D771" s="98"/>
      <c r="E771" s="276"/>
    </row>
    <row r="772" spans="1:5" ht="15">
      <c r="A772" s="129"/>
      <c r="B772" s="274"/>
      <c r="C772" s="98"/>
      <c r="D772" s="98"/>
      <c r="E772" s="276"/>
    </row>
    <row r="773" spans="1:5" ht="15">
      <c r="A773" s="129"/>
      <c r="B773" s="274"/>
      <c r="C773" s="98"/>
      <c r="D773" s="98"/>
      <c r="E773" s="276"/>
    </row>
    <row r="774" spans="1:5" ht="15">
      <c r="A774" s="129"/>
      <c r="B774" s="274"/>
      <c r="C774" s="98"/>
      <c r="D774" s="98"/>
      <c r="E774" s="276"/>
    </row>
    <row r="775" spans="1:5" ht="15">
      <c r="A775" s="129"/>
      <c r="B775" s="274"/>
      <c r="C775" s="98"/>
      <c r="D775" s="98"/>
      <c r="E775" s="276"/>
    </row>
    <row r="776" spans="1:5" ht="15">
      <c r="A776" s="129"/>
      <c r="B776" s="274"/>
      <c r="C776" s="98"/>
      <c r="D776" s="98"/>
      <c r="E776" s="276"/>
    </row>
    <row r="777" spans="1:5" ht="15">
      <c r="A777" s="129"/>
      <c r="B777" s="274"/>
      <c r="C777" s="98"/>
      <c r="D777" s="98"/>
      <c r="E777" s="276"/>
    </row>
    <row r="778" spans="1:5" ht="15">
      <c r="A778" s="129"/>
      <c r="B778" s="274"/>
      <c r="C778" s="98"/>
      <c r="D778" s="98"/>
      <c r="E778" s="276"/>
    </row>
    <row r="779" spans="1:5" ht="15">
      <c r="A779" s="129"/>
      <c r="B779" s="274"/>
      <c r="C779" s="98"/>
      <c r="D779" s="98"/>
      <c r="E779" s="276"/>
    </row>
    <row r="780" spans="1:5" ht="15">
      <c r="A780" s="129"/>
      <c r="B780" s="274"/>
      <c r="C780" s="98"/>
      <c r="D780" s="98"/>
      <c r="E780" s="276"/>
    </row>
    <row r="781" spans="1:5" ht="15">
      <c r="A781" s="129"/>
      <c r="B781" s="274"/>
      <c r="C781" s="98"/>
      <c r="D781" s="98"/>
      <c r="E781" s="276"/>
    </row>
    <row r="782" spans="1:5" ht="15">
      <c r="A782" s="129"/>
      <c r="B782" s="274"/>
      <c r="C782" s="98"/>
      <c r="D782" s="98"/>
      <c r="E782" s="276"/>
    </row>
    <row r="783" spans="1:5" ht="15">
      <c r="A783" s="129"/>
      <c r="B783" s="274"/>
      <c r="C783" s="98"/>
      <c r="D783" s="98"/>
      <c r="E783" s="276"/>
    </row>
    <row r="784" spans="1:5" ht="15">
      <c r="A784" s="129"/>
      <c r="B784" s="274"/>
      <c r="C784" s="98"/>
      <c r="D784" s="98"/>
      <c r="E784" s="276"/>
    </row>
    <row r="785" spans="1:5" ht="15">
      <c r="A785" s="129"/>
      <c r="B785" s="274"/>
      <c r="C785" s="98"/>
      <c r="D785" s="98"/>
      <c r="E785" s="276"/>
    </row>
    <row r="786" spans="1:5" ht="15">
      <c r="A786" s="129"/>
      <c r="B786" s="274"/>
      <c r="C786" s="98"/>
      <c r="D786" s="98"/>
      <c r="E786" s="276"/>
    </row>
    <row r="787" spans="1:5" ht="15">
      <c r="A787" s="129"/>
      <c r="B787" s="274"/>
      <c r="C787" s="98"/>
      <c r="D787" s="98"/>
      <c r="E787" s="276"/>
    </row>
    <row r="788" spans="1:5" ht="15">
      <c r="A788" s="129"/>
      <c r="B788" s="274"/>
      <c r="C788" s="98"/>
      <c r="D788" s="98"/>
      <c r="E788" s="276"/>
    </row>
    <row r="789" spans="1:5" ht="15">
      <c r="A789" s="129"/>
      <c r="B789" s="274"/>
      <c r="C789" s="98"/>
      <c r="D789" s="98"/>
      <c r="E789" s="276"/>
    </row>
    <row r="790" spans="1:5" ht="15">
      <c r="A790" s="129"/>
      <c r="B790" s="274"/>
      <c r="C790" s="98"/>
      <c r="D790" s="98"/>
      <c r="E790" s="276"/>
    </row>
    <row r="791" spans="1:5" ht="15">
      <c r="A791" s="129"/>
      <c r="B791" s="274"/>
      <c r="C791" s="98"/>
      <c r="D791" s="98"/>
      <c r="E791" s="276"/>
    </row>
    <row r="792" spans="1:5" ht="15">
      <c r="A792" s="129"/>
      <c r="B792" s="274"/>
      <c r="C792" s="98"/>
      <c r="D792" s="98"/>
      <c r="E792" s="276"/>
    </row>
    <row r="793" spans="1:5" ht="15">
      <c r="A793" s="129"/>
      <c r="B793" s="274"/>
      <c r="C793" s="98"/>
      <c r="D793" s="98"/>
      <c r="E793" s="276"/>
    </row>
    <row r="794" spans="1:5" ht="15">
      <c r="A794" s="129"/>
      <c r="B794" s="274"/>
      <c r="C794" s="98"/>
      <c r="D794" s="98"/>
      <c r="E794" s="276"/>
    </row>
    <row r="795" spans="1:5" ht="15">
      <c r="A795" s="129"/>
      <c r="B795" s="274"/>
      <c r="C795" s="98"/>
      <c r="D795" s="98"/>
      <c r="E795" s="276"/>
    </row>
    <row r="796" spans="1:5" ht="15">
      <c r="A796" s="129"/>
      <c r="B796" s="274"/>
      <c r="C796" s="98"/>
      <c r="D796" s="98"/>
      <c r="E796" s="276"/>
    </row>
    <row r="797" spans="1:5" ht="15">
      <c r="A797" s="129"/>
      <c r="B797" s="274"/>
      <c r="C797" s="98"/>
      <c r="D797" s="98"/>
      <c r="E797" s="276"/>
    </row>
    <row r="798" spans="1:5" ht="15">
      <c r="A798" s="129"/>
      <c r="B798" s="274"/>
      <c r="C798" s="98"/>
      <c r="D798" s="98"/>
      <c r="E798" s="276"/>
    </row>
    <row r="799" spans="1:5" ht="15">
      <c r="A799" s="129"/>
      <c r="B799" s="274"/>
      <c r="C799" s="98"/>
      <c r="D799" s="98"/>
      <c r="E799" s="276"/>
    </row>
    <row r="800" spans="1:5" ht="15">
      <c r="A800" s="129"/>
      <c r="B800" s="274"/>
      <c r="C800" s="98"/>
      <c r="D800" s="98"/>
      <c r="E800" s="276"/>
    </row>
    <row r="801" spans="1:5" ht="15">
      <c r="A801" s="129"/>
      <c r="B801" s="274"/>
      <c r="C801" s="98"/>
      <c r="D801" s="98"/>
      <c r="E801" s="276"/>
    </row>
    <row r="802" spans="1:5" ht="15">
      <c r="A802" s="129"/>
      <c r="B802" s="274"/>
      <c r="C802" s="98"/>
      <c r="D802" s="98"/>
      <c r="E802" s="276"/>
    </row>
    <row r="803" spans="1:5" ht="15">
      <c r="A803" s="129"/>
      <c r="B803" s="274"/>
      <c r="C803" s="98"/>
      <c r="D803" s="98"/>
      <c r="E803" s="276"/>
    </row>
    <row r="804" spans="1:5" ht="15">
      <c r="A804" s="129"/>
      <c r="B804" s="274"/>
      <c r="C804" s="98"/>
      <c r="D804" s="98"/>
      <c r="E804" s="276"/>
    </row>
    <row r="805" spans="1:5" ht="15">
      <c r="A805" s="129"/>
      <c r="B805" s="274"/>
      <c r="C805" s="98"/>
      <c r="D805" s="98"/>
      <c r="E805" s="276"/>
    </row>
    <row r="806" spans="1:5" ht="15">
      <c r="A806" s="129"/>
      <c r="B806" s="274"/>
      <c r="C806" s="98"/>
      <c r="D806" s="98"/>
      <c r="E806" s="276"/>
    </row>
    <row r="807" spans="1:5" ht="15">
      <c r="A807" s="129"/>
      <c r="B807" s="274"/>
      <c r="C807" s="98"/>
      <c r="D807" s="98"/>
      <c r="E807" s="276"/>
    </row>
    <row r="808" spans="1:5" ht="15">
      <c r="A808" s="129"/>
      <c r="B808" s="274"/>
      <c r="C808" s="98"/>
      <c r="D808" s="98"/>
      <c r="E808" s="276"/>
    </row>
    <row r="809" spans="1:5" ht="15">
      <c r="A809" s="129"/>
      <c r="B809" s="274"/>
      <c r="C809" s="98"/>
      <c r="D809" s="98"/>
      <c r="E809" s="276"/>
    </row>
    <row r="810" spans="1:5" ht="15">
      <c r="A810" s="129"/>
      <c r="B810" s="274"/>
      <c r="C810" s="98"/>
      <c r="D810" s="98"/>
      <c r="E810" s="276"/>
    </row>
    <row r="811" spans="1:5" ht="15">
      <c r="A811" s="129"/>
      <c r="B811" s="274"/>
      <c r="C811" s="98"/>
      <c r="D811" s="98"/>
      <c r="E811" s="276"/>
    </row>
    <row r="812" spans="1:5" ht="15">
      <c r="A812" s="129"/>
      <c r="B812" s="274"/>
      <c r="C812" s="98"/>
      <c r="D812" s="98"/>
      <c r="E812" s="276"/>
    </row>
    <row r="813" spans="1:5" ht="15">
      <c r="A813" s="129"/>
      <c r="B813" s="274"/>
      <c r="C813" s="98"/>
      <c r="D813" s="98"/>
      <c r="E813" s="276"/>
    </row>
    <row r="814" spans="1:5" ht="15">
      <c r="A814" s="129"/>
      <c r="B814" s="274"/>
      <c r="C814" s="98"/>
      <c r="D814" s="98"/>
      <c r="E814" s="276"/>
    </row>
    <row r="815" spans="1:5" ht="15">
      <c r="A815" s="129"/>
      <c r="B815" s="274"/>
      <c r="C815" s="98"/>
      <c r="D815" s="98"/>
      <c r="E815" s="276"/>
    </row>
    <row r="816" spans="1:5" ht="15">
      <c r="A816" s="129"/>
      <c r="B816" s="274"/>
      <c r="C816" s="98"/>
      <c r="D816" s="98"/>
      <c r="E816" s="276"/>
    </row>
    <row r="817" spans="1:5" ht="15">
      <c r="A817" s="129"/>
      <c r="B817" s="274"/>
      <c r="C817" s="98"/>
      <c r="D817" s="98"/>
      <c r="E817" s="276"/>
    </row>
    <row r="818" spans="1:5" ht="15">
      <c r="A818" s="129"/>
      <c r="B818" s="274"/>
      <c r="C818" s="98"/>
      <c r="D818" s="98"/>
      <c r="E818" s="276"/>
    </row>
    <row r="819" spans="1:5" ht="15">
      <c r="A819" s="129"/>
      <c r="B819" s="274"/>
      <c r="C819" s="98"/>
      <c r="D819" s="98"/>
      <c r="E819" s="276"/>
    </row>
    <row r="820" spans="1:5" ht="15">
      <c r="A820" s="129"/>
      <c r="B820" s="274"/>
      <c r="C820" s="98"/>
      <c r="D820" s="98"/>
      <c r="E820" s="276"/>
    </row>
    <row r="821" spans="1:5" ht="15">
      <c r="A821" s="129"/>
      <c r="B821" s="274"/>
      <c r="C821" s="98"/>
      <c r="D821" s="98"/>
      <c r="E821" s="276"/>
    </row>
    <row r="822" spans="1:5" ht="15">
      <c r="A822" s="129"/>
      <c r="B822" s="274"/>
      <c r="C822" s="98"/>
      <c r="D822" s="98"/>
      <c r="E822" s="276"/>
    </row>
    <row r="823" spans="1:5" ht="15">
      <c r="A823" s="129"/>
      <c r="B823" s="274"/>
      <c r="C823" s="98"/>
      <c r="D823" s="98"/>
      <c r="E823" s="276"/>
    </row>
    <row r="824" spans="1:5" ht="15">
      <c r="A824" s="129"/>
      <c r="B824" s="274"/>
      <c r="C824" s="98"/>
      <c r="D824" s="98"/>
      <c r="E824" s="276"/>
    </row>
    <row r="825" spans="1:5" ht="15">
      <c r="A825" s="129"/>
      <c r="B825" s="274"/>
      <c r="C825" s="98"/>
      <c r="D825" s="98"/>
      <c r="E825" s="276"/>
    </row>
    <row r="826" spans="1:5" ht="15">
      <c r="A826" s="129"/>
      <c r="B826" s="274"/>
      <c r="C826" s="98"/>
      <c r="D826" s="98"/>
      <c r="E826" s="276"/>
    </row>
    <row r="827" spans="1:5" ht="15">
      <c r="A827" s="129"/>
      <c r="B827" s="274"/>
      <c r="C827" s="98"/>
      <c r="D827" s="98"/>
      <c r="E827" s="276"/>
    </row>
    <row r="828" spans="1:5" ht="15">
      <c r="A828" s="129"/>
      <c r="B828" s="274"/>
      <c r="C828" s="98"/>
      <c r="D828" s="98"/>
      <c r="E828" s="276"/>
    </row>
    <row r="829" spans="1:5" ht="15">
      <c r="A829" s="129"/>
      <c r="B829" s="274"/>
      <c r="C829" s="98"/>
      <c r="D829" s="98"/>
      <c r="E829" s="276"/>
    </row>
    <row r="830" spans="1:5" ht="15">
      <c r="A830" s="129"/>
      <c r="B830" s="274"/>
      <c r="C830" s="98"/>
      <c r="D830" s="98"/>
      <c r="E830" s="276"/>
    </row>
    <row r="831" spans="1:5" ht="15">
      <c r="A831" s="129"/>
      <c r="B831" s="274"/>
      <c r="C831" s="98"/>
      <c r="D831" s="98"/>
      <c r="E831" s="276"/>
    </row>
    <row r="832" spans="1:5" ht="15">
      <c r="A832" s="129"/>
      <c r="B832" s="274"/>
      <c r="C832" s="98"/>
      <c r="D832" s="98"/>
      <c r="E832" s="276"/>
    </row>
    <row r="833" spans="1:5" ht="15">
      <c r="A833" s="129"/>
      <c r="B833" s="274"/>
      <c r="C833" s="98"/>
      <c r="D833" s="98"/>
      <c r="E833" s="276"/>
    </row>
    <row r="834" spans="1:5" ht="15">
      <c r="A834" s="129"/>
      <c r="B834" s="274"/>
      <c r="C834" s="98"/>
      <c r="D834" s="98"/>
      <c r="E834" s="276"/>
    </row>
    <row r="835" spans="1:5" ht="15">
      <c r="A835" s="129"/>
      <c r="B835" s="274"/>
      <c r="C835" s="98"/>
      <c r="D835" s="98"/>
      <c r="E835" s="276"/>
    </row>
    <row r="836" spans="1:5" ht="15">
      <c r="A836" s="129"/>
      <c r="B836" s="274"/>
      <c r="C836" s="98"/>
      <c r="D836" s="98"/>
      <c r="E836" s="276"/>
    </row>
    <row r="837" spans="1:5" ht="15">
      <c r="A837" s="129"/>
      <c r="B837" s="274"/>
      <c r="C837" s="98"/>
      <c r="D837" s="98"/>
      <c r="E837" s="276"/>
    </row>
    <row r="838" spans="1:5" ht="15">
      <c r="A838" s="129"/>
      <c r="B838" s="274"/>
      <c r="C838" s="98"/>
      <c r="D838" s="98"/>
      <c r="E838" s="276"/>
    </row>
    <row r="839" spans="1:5" ht="15">
      <c r="A839" s="129"/>
      <c r="B839" s="274"/>
      <c r="C839" s="98"/>
      <c r="D839" s="98"/>
      <c r="E839" s="276"/>
    </row>
    <row r="840" spans="1:5" ht="15">
      <c r="A840" s="129"/>
      <c r="B840" s="274"/>
      <c r="C840" s="98"/>
      <c r="D840" s="98"/>
      <c r="E840" s="276"/>
    </row>
    <row r="841" spans="1:5" ht="15">
      <c r="A841" s="129"/>
      <c r="B841" s="274"/>
      <c r="C841" s="98"/>
      <c r="D841" s="98"/>
      <c r="E841" s="276"/>
    </row>
    <row r="842" spans="1:5" ht="15">
      <c r="A842" s="129"/>
      <c r="B842" s="274"/>
      <c r="C842" s="98"/>
      <c r="D842" s="98"/>
      <c r="E842" s="276"/>
    </row>
    <row r="843" spans="1:5" ht="15">
      <c r="A843" s="129"/>
      <c r="B843" s="274"/>
      <c r="C843" s="98"/>
      <c r="D843" s="98"/>
      <c r="E843" s="276"/>
    </row>
    <row r="844" spans="1:5" ht="15">
      <c r="A844" s="129"/>
      <c r="B844" s="274"/>
      <c r="C844" s="98"/>
      <c r="D844" s="98"/>
      <c r="E844" s="276"/>
    </row>
    <row r="845" spans="1:5" ht="15">
      <c r="A845" s="129"/>
      <c r="B845" s="274"/>
      <c r="C845" s="98"/>
      <c r="D845" s="98"/>
      <c r="E845" s="276"/>
    </row>
    <row r="846" spans="1:5" ht="15">
      <c r="A846" s="129"/>
      <c r="B846" s="274"/>
      <c r="C846" s="98"/>
      <c r="D846" s="98"/>
      <c r="E846" s="276"/>
    </row>
    <row r="847" spans="1:5" ht="15">
      <c r="A847" s="129"/>
      <c r="B847" s="274"/>
      <c r="C847" s="98"/>
      <c r="D847" s="98"/>
      <c r="E847" s="276"/>
    </row>
    <row r="848" spans="1:5" ht="15">
      <c r="A848" s="129"/>
      <c r="B848" s="274"/>
      <c r="C848" s="98"/>
      <c r="D848" s="98"/>
      <c r="E848" s="276"/>
    </row>
    <row r="849" spans="1:5" ht="15">
      <c r="A849" s="129"/>
      <c r="B849" s="274"/>
      <c r="C849" s="98"/>
      <c r="D849" s="98"/>
      <c r="E849" s="276"/>
    </row>
    <row r="850" spans="1:5" ht="15">
      <c r="A850" s="129"/>
      <c r="B850" s="274"/>
      <c r="C850" s="98"/>
      <c r="D850" s="98"/>
      <c r="E850" s="276"/>
    </row>
    <row r="851" spans="1:5" ht="15">
      <c r="A851" s="129"/>
      <c r="B851" s="274"/>
      <c r="C851" s="98"/>
      <c r="D851" s="98"/>
      <c r="E851" s="276"/>
    </row>
    <row r="852" spans="1:5" ht="15">
      <c r="A852" s="129"/>
      <c r="B852" s="274"/>
      <c r="C852" s="98"/>
      <c r="D852" s="98"/>
      <c r="E852" s="276"/>
    </row>
    <row r="853" spans="1:5" ht="15">
      <c r="A853" s="129"/>
      <c r="B853" s="274"/>
      <c r="C853" s="98"/>
      <c r="D853" s="98"/>
      <c r="E853" s="276"/>
    </row>
    <row r="854" spans="1:5" ht="15">
      <c r="A854" s="129"/>
      <c r="B854" s="274"/>
      <c r="C854" s="98"/>
      <c r="D854" s="98"/>
      <c r="E854" s="276"/>
    </row>
    <row r="855" spans="1:5" ht="15">
      <c r="A855" s="129"/>
      <c r="B855" s="274"/>
      <c r="C855" s="98"/>
      <c r="D855" s="98"/>
      <c r="E855" s="276"/>
    </row>
    <row r="856" spans="1:5" ht="15">
      <c r="A856" s="129"/>
      <c r="B856" s="274"/>
      <c r="C856" s="98"/>
      <c r="D856" s="98"/>
      <c r="E856" s="276"/>
    </row>
    <row r="857" spans="1:5" ht="15">
      <c r="A857" s="129"/>
      <c r="B857" s="274"/>
      <c r="C857" s="98"/>
      <c r="D857" s="98"/>
      <c r="E857" s="276"/>
    </row>
    <row r="858" spans="1:5" ht="15">
      <c r="A858" s="129"/>
      <c r="B858" s="274"/>
      <c r="C858" s="98"/>
      <c r="D858" s="98"/>
      <c r="E858" s="276"/>
    </row>
    <row r="859" spans="1:5" ht="15">
      <c r="A859" s="129"/>
      <c r="B859" s="274"/>
      <c r="C859" s="98"/>
      <c r="D859" s="98"/>
      <c r="E859" s="276"/>
    </row>
    <row r="860" spans="1:5" ht="15">
      <c r="A860" s="129"/>
      <c r="B860" s="274"/>
      <c r="C860" s="98"/>
      <c r="D860" s="98"/>
      <c r="E860" s="276"/>
    </row>
    <row r="861" spans="1:5" ht="15">
      <c r="A861" s="129"/>
      <c r="B861" s="274"/>
      <c r="C861" s="98"/>
      <c r="D861" s="98"/>
      <c r="E861" s="276"/>
    </row>
    <row r="862" spans="1:5" ht="15">
      <c r="A862" s="129"/>
      <c r="B862" s="274"/>
      <c r="C862" s="98"/>
      <c r="D862" s="98"/>
      <c r="E862" s="276"/>
    </row>
    <row r="863" spans="1:5" ht="15">
      <c r="A863" s="129"/>
      <c r="B863" s="274"/>
      <c r="C863" s="98"/>
      <c r="D863" s="98"/>
      <c r="E863" s="276"/>
    </row>
    <row r="864" spans="1:5" ht="15">
      <c r="A864" s="129"/>
      <c r="B864" s="274"/>
      <c r="C864" s="98"/>
      <c r="D864" s="98"/>
      <c r="E864" s="276"/>
    </row>
    <row r="865" spans="1:5" ht="15">
      <c r="A865" s="129"/>
      <c r="B865" s="274"/>
      <c r="C865" s="98"/>
      <c r="D865" s="98"/>
      <c r="E865" s="276"/>
    </row>
    <row r="866" spans="1:5" ht="15">
      <c r="A866" s="129"/>
      <c r="B866" s="274"/>
      <c r="C866" s="98"/>
      <c r="D866" s="98"/>
      <c r="E866" s="276"/>
    </row>
    <row r="867" spans="1:5" ht="15">
      <c r="A867" s="129"/>
      <c r="B867" s="274"/>
      <c r="C867" s="98"/>
      <c r="D867" s="98"/>
      <c r="E867" s="276"/>
    </row>
    <row r="868" spans="1:5" ht="15">
      <c r="A868" s="129"/>
      <c r="B868" s="274"/>
      <c r="C868" s="98"/>
      <c r="D868" s="98"/>
      <c r="E868" s="276"/>
    </row>
    <row r="869" spans="1:5" ht="15">
      <c r="A869" s="129"/>
      <c r="B869" s="274"/>
      <c r="C869" s="98"/>
      <c r="D869" s="98"/>
      <c r="E869" s="276"/>
    </row>
    <row r="870" spans="1:5" ht="15">
      <c r="A870" s="129"/>
      <c r="B870" s="274"/>
      <c r="C870" s="98"/>
      <c r="D870" s="98"/>
      <c r="E870" s="276"/>
    </row>
    <row r="871" spans="1:5" ht="15">
      <c r="A871" s="129"/>
      <c r="B871" s="274"/>
      <c r="C871" s="98"/>
      <c r="D871" s="98"/>
      <c r="E871" s="276"/>
    </row>
    <row r="872" spans="1:5" ht="15">
      <c r="A872" s="129"/>
      <c r="B872" s="274"/>
      <c r="C872" s="98"/>
      <c r="D872" s="98"/>
      <c r="E872" s="276"/>
    </row>
    <row r="873" spans="1:5" ht="15">
      <c r="A873" s="129"/>
      <c r="B873" s="274"/>
      <c r="C873" s="98"/>
      <c r="D873" s="98"/>
      <c r="E873" s="276"/>
    </row>
    <row r="874" spans="1:5" ht="15">
      <c r="A874" s="129"/>
      <c r="B874" s="274"/>
      <c r="C874" s="98"/>
      <c r="D874" s="98"/>
      <c r="E874" s="276"/>
    </row>
    <row r="875" spans="1:5" ht="15">
      <c r="A875" s="129"/>
      <c r="B875" s="274"/>
      <c r="C875" s="98"/>
      <c r="D875" s="98"/>
      <c r="E875" s="276"/>
    </row>
    <row r="876" spans="1:5" ht="15">
      <c r="A876" s="129"/>
      <c r="B876" s="274"/>
      <c r="C876" s="98"/>
      <c r="D876" s="98"/>
      <c r="E876" s="276"/>
    </row>
    <row r="877" spans="1:5" ht="15">
      <c r="A877" s="129"/>
      <c r="B877" s="274"/>
      <c r="C877" s="98"/>
      <c r="D877" s="98"/>
      <c r="E877" s="276"/>
    </row>
    <row r="878" spans="1:5" ht="15">
      <c r="A878" s="129"/>
      <c r="B878" s="274"/>
      <c r="C878" s="98"/>
      <c r="D878" s="98"/>
      <c r="E878" s="276"/>
    </row>
    <row r="879" spans="1:5" ht="15">
      <c r="A879" s="129"/>
      <c r="B879" s="274"/>
      <c r="C879" s="98"/>
      <c r="D879" s="98"/>
      <c r="E879" s="276"/>
    </row>
    <row r="880" spans="1:5" ht="15">
      <c r="A880" s="129"/>
      <c r="B880" s="274"/>
      <c r="C880" s="98"/>
      <c r="D880" s="98"/>
      <c r="E880" s="276"/>
    </row>
    <row r="881" spans="1:5" ht="15">
      <c r="A881" s="129"/>
      <c r="B881" s="274"/>
      <c r="C881" s="98"/>
      <c r="D881" s="98"/>
      <c r="E881" s="276"/>
    </row>
    <row r="882" spans="1:5" ht="15">
      <c r="A882" s="129"/>
      <c r="B882" s="274"/>
      <c r="C882" s="98"/>
      <c r="D882" s="98"/>
      <c r="E882" s="276"/>
    </row>
    <row r="883" spans="1:5" ht="15">
      <c r="A883" s="129"/>
      <c r="B883" s="274"/>
      <c r="C883" s="98"/>
      <c r="D883" s="98"/>
      <c r="E883" s="276"/>
    </row>
    <row r="884" spans="1:5" ht="15">
      <c r="A884" s="129"/>
      <c r="B884" s="274"/>
      <c r="C884" s="98"/>
      <c r="D884" s="98"/>
      <c r="E884" s="276"/>
    </row>
    <row r="885" spans="1:5" ht="15">
      <c r="A885" s="129"/>
      <c r="B885" s="274"/>
      <c r="C885" s="98"/>
      <c r="D885" s="98"/>
      <c r="E885" s="276"/>
    </row>
    <row r="886" spans="1:5" ht="15">
      <c r="A886" s="129"/>
      <c r="B886" s="274"/>
      <c r="C886" s="98"/>
      <c r="D886" s="98"/>
      <c r="E886" s="276"/>
    </row>
    <row r="887" spans="1:5" ht="15">
      <c r="A887" s="129"/>
      <c r="B887" s="274"/>
      <c r="C887" s="98"/>
      <c r="D887" s="98"/>
      <c r="E887" s="276"/>
    </row>
    <row r="888" spans="1:5" ht="15">
      <c r="A888" s="129"/>
      <c r="B888" s="274"/>
      <c r="C888" s="98"/>
      <c r="D888" s="98"/>
      <c r="E888" s="276"/>
    </row>
    <row r="889" spans="1:5" ht="15">
      <c r="A889" s="129"/>
      <c r="B889" s="274"/>
      <c r="C889" s="98"/>
      <c r="D889" s="98"/>
      <c r="E889" s="276"/>
    </row>
    <row r="890" spans="1:5" ht="15">
      <c r="A890" s="129"/>
      <c r="B890" s="274"/>
      <c r="C890" s="98"/>
      <c r="D890" s="98"/>
      <c r="E890" s="276"/>
    </row>
    <row r="891" spans="1:5" ht="15">
      <c r="A891" s="129"/>
      <c r="B891" s="274"/>
      <c r="C891" s="98"/>
      <c r="D891" s="98"/>
      <c r="E891" s="276"/>
    </row>
    <row r="892" spans="1:5" ht="15">
      <c r="A892" s="129"/>
      <c r="B892" s="274"/>
      <c r="C892" s="98"/>
      <c r="D892" s="98"/>
      <c r="E892" s="276"/>
    </row>
    <row r="893" spans="1:5" ht="15">
      <c r="A893" s="129"/>
      <c r="B893" s="274"/>
      <c r="C893" s="98"/>
      <c r="D893" s="98"/>
      <c r="E893" s="276"/>
    </row>
    <row r="894" spans="1:5" ht="15">
      <c r="A894" s="129"/>
      <c r="B894" s="274"/>
      <c r="C894" s="98"/>
      <c r="D894" s="98"/>
      <c r="E894" s="276"/>
    </row>
    <row r="895" spans="1:5" ht="15">
      <c r="A895" s="129"/>
      <c r="B895" s="274"/>
      <c r="C895" s="98"/>
      <c r="D895" s="98"/>
      <c r="E895" s="276"/>
    </row>
    <row r="896" spans="1:5" ht="15">
      <c r="A896" s="129"/>
      <c r="B896" s="274"/>
      <c r="C896" s="98"/>
      <c r="D896" s="98"/>
      <c r="E896" s="276"/>
    </row>
    <row r="897" spans="1:5" ht="15">
      <c r="A897" s="129"/>
      <c r="B897" s="274"/>
      <c r="C897" s="98"/>
      <c r="D897" s="98"/>
      <c r="E897" s="276"/>
    </row>
    <row r="898" spans="1:5" ht="15">
      <c r="A898" s="129"/>
      <c r="B898" s="274"/>
      <c r="C898" s="98"/>
      <c r="D898" s="98"/>
      <c r="E898" s="276"/>
    </row>
    <row r="899" spans="1:5" ht="15">
      <c r="A899" s="129"/>
      <c r="B899" s="274"/>
      <c r="C899" s="98"/>
      <c r="D899" s="98"/>
      <c r="E899" s="276"/>
    </row>
    <row r="900" spans="1:5" ht="15">
      <c r="A900" s="129"/>
      <c r="B900" s="274"/>
      <c r="C900" s="98"/>
      <c r="D900" s="98"/>
      <c r="E900" s="276"/>
    </row>
    <row r="901" spans="1:5" ht="15">
      <c r="A901" s="129"/>
      <c r="B901" s="274"/>
      <c r="C901" s="98"/>
      <c r="D901" s="98"/>
      <c r="E901" s="276"/>
    </row>
    <row r="902" spans="1:5" ht="15">
      <c r="A902" s="129"/>
      <c r="B902" s="274"/>
      <c r="C902" s="98"/>
      <c r="D902" s="98"/>
      <c r="E902" s="276"/>
    </row>
    <row r="903" spans="1:5" ht="15">
      <c r="A903" s="129"/>
      <c r="B903" s="274"/>
      <c r="C903" s="98"/>
      <c r="D903" s="98"/>
      <c r="E903" s="276"/>
    </row>
    <row r="904" spans="1:5" ht="15">
      <c r="A904" s="129"/>
      <c r="B904" s="274"/>
      <c r="C904" s="98"/>
      <c r="D904" s="98"/>
      <c r="E904" s="276"/>
    </row>
    <row r="905" spans="1:5" ht="15">
      <c r="A905" s="129"/>
      <c r="B905" s="274"/>
      <c r="C905" s="98"/>
      <c r="D905" s="98"/>
      <c r="E905" s="276"/>
    </row>
    <row r="906" spans="1:5" ht="15">
      <c r="A906" s="129"/>
      <c r="B906" s="274"/>
      <c r="C906" s="98"/>
      <c r="D906" s="98"/>
      <c r="E906" s="276"/>
    </row>
    <row r="907" spans="1:5" ht="15">
      <c r="A907" s="129"/>
      <c r="B907" s="274"/>
      <c r="C907" s="98"/>
      <c r="D907" s="98"/>
      <c r="E907" s="276"/>
    </row>
    <row r="908" spans="1:5" ht="15">
      <c r="A908" s="129"/>
      <c r="B908" s="274"/>
      <c r="C908" s="98"/>
      <c r="D908" s="98"/>
      <c r="E908" s="276"/>
    </row>
    <row r="909" spans="1:5" ht="15">
      <c r="A909" s="129"/>
      <c r="B909" s="274"/>
      <c r="C909" s="98"/>
      <c r="D909" s="98"/>
      <c r="E909" s="276"/>
    </row>
    <row r="910" spans="1:5" ht="15">
      <c r="A910" s="129"/>
      <c r="B910" s="274"/>
      <c r="C910" s="98"/>
      <c r="D910" s="98"/>
      <c r="E910" s="276"/>
    </row>
    <row r="911" spans="1:5" ht="15">
      <c r="A911" s="129"/>
      <c r="B911" s="274"/>
      <c r="C911" s="98"/>
      <c r="D911" s="98"/>
      <c r="E911" s="276"/>
    </row>
    <row r="912" spans="1:5" ht="15">
      <c r="A912" s="129"/>
      <c r="B912" s="274"/>
      <c r="C912" s="98"/>
      <c r="D912" s="98"/>
      <c r="E912" s="276"/>
    </row>
    <row r="913" spans="1:5" ht="15">
      <c r="A913" s="129"/>
      <c r="B913" s="274"/>
      <c r="C913" s="98"/>
      <c r="D913" s="98"/>
      <c r="E913" s="276"/>
    </row>
    <row r="914" spans="1:5" ht="15">
      <c r="A914" s="129"/>
      <c r="B914" s="274"/>
      <c r="C914" s="98"/>
      <c r="D914" s="98"/>
      <c r="E914" s="276"/>
    </row>
    <row r="915" spans="1:5" ht="15">
      <c r="A915" s="129"/>
      <c r="B915" s="274"/>
      <c r="C915" s="98"/>
      <c r="D915" s="98"/>
      <c r="E915" s="276"/>
    </row>
    <row r="916" spans="1:5" ht="15">
      <c r="A916" s="129"/>
      <c r="B916" s="274"/>
      <c r="C916" s="98"/>
      <c r="D916" s="98"/>
      <c r="E916" s="276"/>
    </row>
    <row r="917" spans="1:5" ht="15">
      <c r="A917" s="129"/>
      <c r="B917" s="274"/>
      <c r="C917" s="98"/>
      <c r="D917" s="98"/>
      <c r="E917" s="276"/>
    </row>
    <row r="918" spans="1:5" ht="15">
      <c r="A918" s="129"/>
      <c r="B918" s="274"/>
      <c r="C918" s="98"/>
      <c r="D918" s="98"/>
      <c r="E918" s="276"/>
    </row>
    <row r="919" spans="1:5" ht="15">
      <c r="A919" s="129"/>
      <c r="B919" s="274"/>
      <c r="C919" s="98"/>
      <c r="D919" s="98"/>
      <c r="E919" s="276"/>
    </row>
    <row r="920" spans="1:5" ht="15">
      <c r="A920" s="129"/>
      <c r="B920" s="274"/>
      <c r="C920" s="98"/>
      <c r="D920" s="98"/>
      <c r="E920" s="276"/>
    </row>
    <row r="921" spans="1:5" ht="15">
      <c r="A921" s="129"/>
      <c r="B921" s="274"/>
      <c r="C921" s="98"/>
      <c r="D921" s="98"/>
      <c r="E921" s="276"/>
    </row>
    <row r="922" spans="1:5" ht="15">
      <c r="A922" s="129"/>
      <c r="B922" s="274"/>
      <c r="C922" s="98"/>
      <c r="D922" s="98"/>
      <c r="E922" s="276"/>
    </row>
    <row r="923" spans="1:5" ht="15">
      <c r="A923" s="129"/>
      <c r="B923" s="274"/>
      <c r="C923" s="98"/>
      <c r="D923" s="98"/>
      <c r="E923" s="276"/>
    </row>
    <row r="924" spans="1:5" ht="15">
      <c r="A924" s="129"/>
      <c r="B924" s="274"/>
      <c r="C924" s="98"/>
      <c r="D924" s="98"/>
      <c r="E924" s="276"/>
    </row>
    <row r="925" spans="1:5" ht="15">
      <c r="A925" s="129"/>
      <c r="B925" s="274"/>
      <c r="C925" s="98"/>
      <c r="D925" s="98"/>
      <c r="E925" s="276"/>
    </row>
    <row r="926" spans="1:5" ht="15">
      <c r="A926" s="129"/>
      <c r="B926" s="274"/>
      <c r="C926" s="98"/>
      <c r="D926" s="98"/>
      <c r="E926" s="276"/>
    </row>
    <row r="927" spans="1:5" ht="15">
      <c r="A927" s="129"/>
      <c r="B927" s="274"/>
      <c r="C927" s="98"/>
      <c r="D927" s="98"/>
      <c r="E927" s="276"/>
    </row>
    <row r="928" spans="1:5" ht="15">
      <c r="A928" s="129"/>
      <c r="B928" s="274"/>
      <c r="C928" s="98"/>
      <c r="D928" s="98"/>
      <c r="E928" s="276"/>
    </row>
    <row r="929" spans="1:5" ht="15">
      <c r="A929" s="129"/>
      <c r="B929" s="274"/>
      <c r="C929" s="98"/>
      <c r="D929" s="98"/>
      <c r="E929" s="276"/>
    </row>
    <row r="930" spans="1:5" ht="15">
      <c r="A930" s="129"/>
      <c r="B930" s="274"/>
      <c r="C930" s="98"/>
      <c r="D930" s="98"/>
      <c r="E930" s="276"/>
    </row>
    <row r="931" spans="1:5" ht="15">
      <c r="A931" s="129"/>
      <c r="B931" s="274"/>
      <c r="C931" s="98"/>
      <c r="D931" s="98"/>
      <c r="E931" s="276"/>
    </row>
    <row r="932" spans="1:5" ht="15">
      <c r="A932" s="129"/>
      <c r="B932" s="274"/>
      <c r="C932" s="98"/>
      <c r="D932" s="98"/>
      <c r="E932" s="276"/>
    </row>
    <row r="933" spans="1:5" ht="15">
      <c r="A933" s="129"/>
      <c r="B933" s="274"/>
      <c r="C933" s="98"/>
      <c r="D933" s="98"/>
      <c r="E933" s="276"/>
    </row>
    <row r="934" spans="1:5" ht="15">
      <c r="A934" s="129"/>
      <c r="B934" s="274"/>
      <c r="C934" s="98"/>
      <c r="D934" s="98"/>
      <c r="E934" s="276"/>
    </row>
    <row r="935" spans="1:5" ht="15">
      <c r="A935" s="129"/>
      <c r="B935" s="274"/>
      <c r="C935" s="98"/>
      <c r="D935" s="98"/>
      <c r="E935" s="276"/>
    </row>
    <row r="936" spans="1:5" ht="15">
      <c r="A936" s="129"/>
      <c r="B936" s="274"/>
      <c r="C936" s="98"/>
      <c r="D936" s="98"/>
      <c r="E936" s="276"/>
    </row>
    <row r="937" spans="1:5" ht="15">
      <c r="A937" s="129"/>
      <c r="B937" s="274"/>
      <c r="C937" s="98"/>
      <c r="D937" s="98"/>
      <c r="E937" s="276"/>
    </row>
    <row r="938" spans="1:5" ht="15">
      <c r="A938" s="129"/>
      <c r="B938" s="274"/>
      <c r="C938" s="98"/>
      <c r="D938" s="98"/>
      <c r="E938" s="276"/>
    </row>
    <row r="939" spans="1:5" ht="15">
      <c r="A939" s="129"/>
      <c r="B939" s="274"/>
      <c r="C939" s="98"/>
      <c r="D939" s="98"/>
      <c r="E939" s="276"/>
    </row>
    <row r="940" spans="1:5" ht="15">
      <c r="A940" s="129"/>
      <c r="B940" s="274"/>
      <c r="C940" s="98"/>
      <c r="D940" s="98"/>
      <c r="E940" s="276"/>
    </row>
    <row r="941" spans="1:5" ht="15">
      <c r="A941" s="129"/>
      <c r="B941" s="274"/>
      <c r="C941" s="98"/>
      <c r="D941" s="98"/>
      <c r="E941" s="276"/>
    </row>
    <row r="942" spans="1:5" ht="15">
      <c r="A942" s="129"/>
      <c r="B942" s="274"/>
      <c r="C942" s="98"/>
      <c r="D942" s="98"/>
      <c r="E942" s="276"/>
    </row>
    <row r="943" spans="1:5" ht="15">
      <c r="A943" s="129"/>
      <c r="B943" s="274"/>
      <c r="C943" s="98"/>
      <c r="D943" s="98"/>
      <c r="E943" s="276"/>
    </row>
    <row r="944" spans="1:5" ht="15">
      <c r="A944" s="129"/>
      <c r="B944" s="274"/>
      <c r="C944" s="98"/>
      <c r="D944" s="98"/>
      <c r="E944" s="276"/>
    </row>
    <row r="945" spans="1:5" ht="15">
      <c r="A945" s="129"/>
      <c r="B945" s="274"/>
      <c r="C945" s="98"/>
      <c r="D945" s="98"/>
      <c r="E945" s="276"/>
    </row>
    <row r="946" spans="1:5" ht="15">
      <c r="A946" s="129"/>
      <c r="B946" s="274"/>
      <c r="C946" s="98"/>
      <c r="D946" s="98"/>
      <c r="E946" s="276"/>
    </row>
    <row r="947" spans="1:5" ht="15">
      <c r="A947" s="129"/>
      <c r="B947" s="274"/>
      <c r="C947" s="98"/>
      <c r="D947" s="98"/>
      <c r="E947" s="276"/>
    </row>
    <row r="948" spans="1:5" ht="15">
      <c r="A948" s="129"/>
      <c r="B948" s="274"/>
      <c r="C948" s="98"/>
      <c r="D948" s="98"/>
      <c r="E948" s="276"/>
    </row>
    <row r="949" spans="1:5" ht="15">
      <c r="A949" s="129"/>
      <c r="B949" s="274"/>
      <c r="C949" s="98"/>
      <c r="D949" s="98"/>
      <c r="E949" s="276"/>
    </row>
    <row r="950" spans="1:5" ht="15">
      <c r="A950" s="129"/>
      <c r="B950" s="274"/>
      <c r="C950" s="98"/>
      <c r="D950" s="98"/>
      <c r="E950" s="276"/>
    </row>
    <row r="951" spans="1:5" ht="15">
      <c r="A951" s="129"/>
      <c r="B951" s="274"/>
      <c r="C951" s="98"/>
      <c r="D951" s="98"/>
      <c r="E951" s="276"/>
    </row>
    <row r="952" spans="1:5" ht="15">
      <c r="A952" s="129"/>
      <c r="B952" s="274"/>
      <c r="C952" s="98"/>
      <c r="D952" s="98"/>
      <c r="E952" s="276"/>
    </row>
    <row r="953" spans="1:5" ht="15">
      <c r="A953" s="129"/>
      <c r="B953" s="274"/>
      <c r="C953" s="98"/>
      <c r="D953" s="98"/>
      <c r="E953" s="276"/>
    </row>
    <row r="954" spans="1:5" ht="15">
      <c r="A954" s="129"/>
      <c r="B954" s="274"/>
      <c r="C954" s="98"/>
      <c r="D954" s="98"/>
      <c r="E954" s="276"/>
    </row>
    <row r="955" spans="1:5" ht="15">
      <c r="A955" s="129"/>
      <c r="B955" s="274"/>
      <c r="C955" s="98"/>
      <c r="D955" s="98"/>
      <c r="E955" s="276"/>
    </row>
    <row r="956" spans="1:5" ht="15">
      <c r="A956" s="129"/>
      <c r="B956" s="274"/>
      <c r="C956" s="98"/>
      <c r="D956" s="98"/>
      <c r="E956" s="276"/>
    </row>
    <row r="957" spans="1:5" ht="15">
      <c r="A957" s="129"/>
      <c r="B957" s="274"/>
      <c r="C957" s="98"/>
      <c r="D957" s="98"/>
      <c r="E957" s="276"/>
    </row>
    <row r="958" spans="1:5" ht="15">
      <c r="A958" s="129"/>
      <c r="B958" s="274"/>
      <c r="C958" s="98"/>
      <c r="D958" s="98"/>
      <c r="E958" s="276"/>
    </row>
    <row r="959" spans="1:5" ht="15">
      <c r="A959" s="129"/>
      <c r="B959" s="274"/>
      <c r="C959" s="98"/>
      <c r="D959" s="98"/>
      <c r="E959" s="276"/>
    </row>
    <row r="960" spans="1:5" ht="15">
      <c r="A960" s="129"/>
      <c r="B960" s="274"/>
      <c r="C960" s="98"/>
      <c r="D960" s="98"/>
      <c r="E960" s="276"/>
    </row>
    <row r="961" spans="1:5" ht="15">
      <c r="A961" s="129"/>
      <c r="B961" s="274"/>
      <c r="C961" s="98"/>
      <c r="D961" s="98"/>
      <c r="E961" s="276"/>
    </row>
    <row r="962" spans="1:5" ht="15">
      <c r="A962" s="129"/>
      <c r="B962" s="274"/>
      <c r="C962" s="98"/>
      <c r="D962" s="98"/>
      <c r="E962" s="276"/>
    </row>
    <row r="963" spans="1:5" ht="15">
      <c r="A963" s="129"/>
      <c r="B963" s="274"/>
      <c r="C963" s="98"/>
      <c r="D963" s="98"/>
      <c r="E963" s="276"/>
    </row>
    <row r="964" spans="1:5" ht="15">
      <c r="A964" s="129"/>
      <c r="B964" s="274"/>
      <c r="C964" s="98"/>
      <c r="D964" s="98"/>
      <c r="E964" s="276"/>
    </row>
    <row r="965" spans="1:5" ht="15">
      <c r="A965" s="129"/>
      <c r="B965" s="274"/>
      <c r="C965" s="98"/>
      <c r="D965" s="98"/>
      <c r="E965" s="276"/>
    </row>
    <row r="966" spans="1:5" ht="15">
      <c r="A966" s="129"/>
      <c r="B966" s="274"/>
      <c r="C966" s="98"/>
      <c r="D966" s="98"/>
      <c r="E966" s="276"/>
    </row>
    <row r="967" spans="1:5" ht="15">
      <c r="A967" s="129"/>
      <c r="B967" s="274"/>
      <c r="C967" s="98"/>
      <c r="D967" s="98"/>
      <c r="E967" s="276"/>
    </row>
    <row r="968" spans="1:5" ht="15">
      <c r="A968" s="129"/>
      <c r="B968" s="274"/>
      <c r="C968" s="98"/>
      <c r="D968" s="98"/>
      <c r="E968" s="276"/>
    </row>
    <row r="969" spans="1:5" ht="15">
      <c r="A969" s="129"/>
      <c r="B969" s="274"/>
      <c r="C969" s="98"/>
      <c r="D969" s="98"/>
      <c r="E969" s="276"/>
    </row>
    <row r="970" spans="1:5" ht="15">
      <c r="A970" s="129"/>
      <c r="B970" s="274"/>
      <c r="C970" s="98"/>
      <c r="D970" s="98"/>
      <c r="E970" s="276"/>
    </row>
    <row r="971" spans="1:5" ht="15">
      <c r="A971" s="129"/>
      <c r="B971" s="274"/>
      <c r="C971" s="98"/>
      <c r="D971" s="98"/>
      <c r="E971" s="276"/>
    </row>
    <row r="972" spans="1:5" ht="15">
      <c r="A972" s="129"/>
      <c r="B972" s="274"/>
      <c r="C972" s="98"/>
      <c r="D972" s="98"/>
      <c r="E972" s="276"/>
    </row>
    <row r="973" spans="1:5" ht="15">
      <c r="A973" s="129"/>
      <c r="B973" s="274"/>
      <c r="C973" s="98"/>
      <c r="D973" s="98"/>
      <c r="E973" s="276"/>
    </row>
    <row r="974" spans="1:5" ht="15">
      <c r="A974" s="129"/>
      <c r="B974" s="274"/>
      <c r="C974" s="98"/>
      <c r="D974" s="98"/>
      <c r="E974" s="276"/>
    </row>
    <row r="975" spans="1:5" ht="15">
      <c r="A975" s="129"/>
      <c r="B975" s="274"/>
      <c r="C975" s="98"/>
      <c r="D975" s="98"/>
      <c r="E975" s="276"/>
    </row>
    <row r="976" spans="1:5" ht="15">
      <c r="A976" s="129"/>
      <c r="B976" s="274"/>
      <c r="C976" s="98"/>
      <c r="D976" s="98"/>
      <c r="E976" s="276"/>
    </row>
    <row r="977" spans="1:5" ht="15">
      <c r="A977" s="129"/>
      <c r="B977" s="274"/>
      <c r="C977" s="98"/>
      <c r="D977" s="98"/>
      <c r="E977" s="276"/>
    </row>
    <row r="978" spans="1:5" ht="15">
      <c r="A978" s="129"/>
      <c r="B978" s="274"/>
      <c r="C978" s="98"/>
      <c r="D978" s="98"/>
      <c r="E978" s="276"/>
    </row>
    <row r="979" spans="1:5" ht="15">
      <c r="A979" s="129"/>
      <c r="B979" s="274"/>
      <c r="C979" s="98"/>
      <c r="D979" s="98"/>
      <c r="E979" s="276"/>
    </row>
    <row r="980" spans="1:5" ht="15">
      <c r="A980" s="129"/>
      <c r="B980" s="274"/>
      <c r="C980" s="98"/>
      <c r="D980" s="98"/>
      <c r="E980" s="276"/>
    </row>
    <row r="981" spans="1:5" ht="15">
      <c r="A981" s="129"/>
      <c r="B981" s="274"/>
      <c r="C981" s="98"/>
      <c r="D981" s="98"/>
      <c r="E981" s="276"/>
    </row>
    <row r="982" spans="1:5" ht="15">
      <c r="A982" s="129"/>
      <c r="B982" s="274"/>
      <c r="C982" s="98"/>
      <c r="D982" s="98"/>
      <c r="E982" s="276"/>
    </row>
    <row r="983" spans="1:5" ht="15">
      <c r="A983" s="129"/>
      <c r="B983" s="274"/>
      <c r="C983" s="98"/>
      <c r="D983" s="98"/>
      <c r="E983" s="276"/>
    </row>
    <row r="984" spans="1:5" ht="15">
      <c r="A984" s="129"/>
      <c r="B984" s="274"/>
      <c r="C984" s="98"/>
      <c r="D984" s="98"/>
      <c r="E984" s="276"/>
    </row>
    <row r="985" spans="1:5" ht="15">
      <c r="A985" s="129"/>
      <c r="B985" s="274"/>
      <c r="C985" s="98"/>
      <c r="D985" s="98"/>
      <c r="E985" s="276"/>
    </row>
    <row r="986" spans="1:5" ht="15">
      <c r="A986" s="129"/>
      <c r="B986" s="274"/>
      <c r="C986" s="98"/>
      <c r="D986" s="98"/>
      <c r="E986" s="276"/>
    </row>
    <row r="987" spans="1:5" ht="15">
      <c r="A987" s="129"/>
      <c r="B987" s="274"/>
      <c r="C987" s="98"/>
      <c r="D987" s="98"/>
      <c r="E987" s="276"/>
    </row>
    <row r="988" spans="1:5" ht="15">
      <c r="A988" s="129"/>
      <c r="B988" s="274"/>
      <c r="C988" s="98"/>
      <c r="D988" s="98"/>
      <c r="E988" s="276"/>
    </row>
    <row r="989" spans="1:5" ht="15">
      <c r="A989" s="129"/>
      <c r="B989" s="274"/>
      <c r="C989" s="98"/>
      <c r="D989" s="98"/>
      <c r="E989" s="276"/>
    </row>
    <row r="990" spans="1:5" ht="15">
      <c r="A990" s="129"/>
      <c r="B990" s="274"/>
      <c r="C990" s="98"/>
      <c r="D990" s="98"/>
      <c r="E990" s="276"/>
    </row>
    <row r="991" spans="1:5" ht="15">
      <c r="A991" s="129"/>
      <c r="B991" s="274"/>
      <c r="C991" s="98"/>
      <c r="D991" s="98"/>
      <c r="E991" s="276"/>
    </row>
    <row r="992" spans="1:5" ht="15">
      <c r="A992" s="129"/>
      <c r="B992" s="274"/>
      <c r="C992" s="98"/>
      <c r="D992" s="98"/>
      <c r="E992" s="276"/>
    </row>
    <row r="993" spans="1:5" ht="15">
      <c r="A993" s="129"/>
      <c r="B993" s="274"/>
      <c r="C993" s="98"/>
      <c r="D993" s="98"/>
      <c r="E993" s="276"/>
    </row>
    <row r="994" spans="1:5" ht="15">
      <c r="A994" s="129"/>
      <c r="B994" s="274"/>
      <c r="C994" s="98"/>
      <c r="D994" s="98"/>
      <c r="E994" s="276"/>
    </row>
    <row r="995" spans="1:5" ht="15">
      <c r="A995" s="129"/>
      <c r="B995" s="274"/>
      <c r="C995" s="98"/>
      <c r="D995" s="98"/>
      <c r="E995" s="276"/>
    </row>
    <row r="996" spans="1:5" ht="15">
      <c r="A996" s="129"/>
      <c r="B996" s="274"/>
      <c r="C996" s="98"/>
      <c r="D996" s="98"/>
      <c r="E996" s="276"/>
    </row>
    <row r="997" spans="1:5" ht="15">
      <c r="A997" s="129"/>
      <c r="B997" s="274"/>
      <c r="C997" s="98"/>
      <c r="D997" s="98"/>
      <c r="E997" s="276"/>
    </row>
    <row r="998" spans="1:5" ht="15">
      <c r="A998" s="129"/>
      <c r="B998" s="274"/>
      <c r="C998" s="98"/>
      <c r="D998" s="98"/>
      <c r="E998" s="276"/>
    </row>
    <row r="999" spans="1:5" ht="15">
      <c r="A999" s="129"/>
      <c r="B999" s="274"/>
      <c r="C999" s="98"/>
      <c r="D999" s="98"/>
      <c r="E999" s="276"/>
    </row>
    <row r="1000" spans="1:5" ht="15">
      <c r="A1000" s="129"/>
      <c r="B1000" s="274"/>
      <c r="C1000" s="98"/>
      <c r="D1000" s="98"/>
      <c r="E1000" s="276"/>
    </row>
    <row r="1001" spans="1:5" ht="15">
      <c r="A1001" s="129"/>
      <c r="B1001" s="274"/>
      <c r="C1001" s="98"/>
      <c r="D1001" s="98"/>
      <c r="E1001" s="276"/>
    </row>
    <row r="1002" spans="1:5" ht="15">
      <c r="A1002" s="129"/>
      <c r="B1002" s="274"/>
      <c r="C1002" s="98"/>
      <c r="D1002" s="98"/>
      <c r="E1002" s="276"/>
    </row>
    <row r="1003" spans="1:5" ht="15">
      <c r="A1003" s="129"/>
      <c r="B1003" s="274"/>
      <c r="C1003" s="98"/>
      <c r="D1003" s="98"/>
      <c r="E1003" s="276"/>
    </row>
    <row r="1004" spans="1:5" ht="15">
      <c r="A1004" s="129"/>
      <c r="B1004" s="274"/>
      <c r="C1004" s="98"/>
      <c r="D1004" s="98"/>
      <c r="E1004" s="276"/>
    </row>
    <row r="1005" spans="1:5" ht="15">
      <c r="A1005" s="129"/>
      <c r="B1005" s="274"/>
      <c r="C1005" s="98"/>
      <c r="D1005" s="98"/>
      <c r="E1005" s="276"/>
    </row>
    <row r="1006" spans="1:5" ht="15">
      <c r="A1006" s="129"/>
      <c r="B1006" s="274"/>
      <c r="C1006" s="98"/>
      <c r="D1006" s="98"/>
      <c r="E1006" s="276"/>
    </row>
    <row r="1007" spans="1:5" ht="15">
      <c r="A1007" s="129"/>
      <c r="B1007" s="274"/>
      <c r="C1007" s="98"/>
      <c r="D1007" s="98"/>
      <c r="E1007" s="276"/>
    </row>
    <row r="1008" spans="1:5" ht="15">
      <c r="A1008" s="129"/>
      <c r="B1008" s="274"/>
      <c r="C1008" s="98"/>
      <c r="D1008" s="98"/>
      <c r="E1008" s="276"/>
    </row>
    <row r="1009" spans="1:5" ht="15">
      <c r="A1009" s="129"/>
      <c r="B1009" s="274"/>
      <c r="C1009" s="98"/>
      <c r="D1009" s="98"/>
      <c r="E1009" s="276"/>
    </row>
    <row r="1010" spans="1:5" ht="15">
      <c r="A1010" s="129"/>
      <c r="B1010" s="274"/>
      <c r="C1010" s="98"/>
      <c r="D1010" s="98"/>
      <c r="E1010" s="276"/>
    </row>
    <row r="1011" spans="1:5" ht="15">
      <c r="A1011" s="129"/>
      <c r="B1011" s="274"/>
      <c r="C1011" s="98"/>
      <c r="D1011" s="98"/>
      <c r="E1011" s="276"/>
    </row>
    <row r="1012" spans="1:5" ht="15">
      <c r="A1012" s="129"/>
      <c r="B1012" s="274"/>
      <c r="C1012" s="98"/>
      <c r="D1012" s="98"/>
      <c r="E1012" s="276"/>
    </row>
    <row r="1013" spans="1:5" ht="15">
      <c r="A1013" s="129"/>
      <c r="B1013" s="274"/>
      <c r="C1013" s="98"/>
      <c r="D1013" s="98"/>
      <c r="E1013" s="276"/>
    </row>
    <row r="1014" spans="1:5" ht="15">
      <c r="A1014" s="129"/>
      <c r="B1014" s="274"/>
      <c r="C1014" s="98"/>
      <c r="D1014" s="98"/>
      <c r="E1014" s="276"/>
    </row>
    <row r="1015" spans="1:5" ht="15">
      <c r="A1015" s="129"/>
      <c r="B1015" s="274"/>
      <c r="C1015" s="98"/>
      <c r="D1015" s="98"/>
      <c r="E1015" s="276"/>
    </row>
    <row r="1016" spans="1:5" ht="15">
      <c r="A1016" s="129"/>
      <c r="B1016" s="274"/>
      <c r="C1016" s="98"/>
      <c r="D1016" s="98"/>
      <c r="E1016" s="276"/>
    </row>
    <row r="1017" spans="1:5" ht="15">
      <c r="A1017" s="129"/>
      <c r="B1017" s="274"/>
      <c r="C1017" s="98"/>
      <c r="D1017" s="98"/>
      <c r="E1017" s="276"/>
    </row>
    <row r="1018" spans="1:5" ht="15">
      <c r="A1018" s="129"/>
      <c r="B1018" s="274"/>
      <c r="C1018" s="98"/>
      <c r="D1018" s="98"/>
      <c r="E1018" s="276"/>
    </row>
    <row r="1019" spans="1:5" ht="15">
      <c r="A1019" s="129"/>
      <c r="B1019" s="274"/>
      <c r="C1019" s="98"/>
      <c r="D1019" s="98"/>
      <c r="E1019" s="276"/>
    </row>
    <row r="1020" spans="1:5" ht="15">
      <c r="A1020" s="129"/>
      <c r="B1020" s="274"/>
      <c r="C1020" s="98"/>
      <c r="D1020" s="98"/>
      <c r="E1020" s="276"/>
    </row>
    <row r="1021" spans="1:5" ht="15">
      <c r="A1021" s="129"/>
      <c r="B1021" s="274"/>
      <c r="C1021" s="98"/>
      <c r="D1021" s="98"/>
      <c r="E1021" s="276"/>
    </row>
    <row r="1022" spans="1:5" ht="15">
      <c r="A1022" s="129"/>
      <c r="B1022" s="274"/>
      <c r="C1022" s="98"/>
      <c r="D1022" s="98"/>
      <c r="E1022" s="276"/>
    </row>
    <row r="1023" spans="1:5" ht="15">
      <c r="A1023" s="129"/>
      <c r="B1023" s="274"/>
      <c r="C1023" s="98"/>
      <c r="D1023" s="98"/>
      <c r="E1023" s="276"/>
    </row>
    <row r="1024" spans="1:5" ht="15">
      <c r="A1024" s="129"/>
      <c r="B1024" s="274"/>
      <c r="C1024" s="98"/>
      <c r="D1024" s="98"/>
      <c r="E1024" s="276"/>
    </row>
    <row r="1025" spans="1:5" ht="15">
      <c r="A1025" s="129"/>
      <c r="B1025" s="274"/>
      <c r="C1025" s="98"/>
      <c r="D1025" s="98"/>
      <c r="E1025" s="276"/>
    </row>
    <row r="1026" spans="1:5" ht="15">
      <c r="A1026" s="129"/>
      <c r="B1026" s="274"/>
      <c r="C1026" s="98"/>
      <c r="D1026" s="98"/>
      <c r="E1026" s="276"/>
    </row>
    <row r="1027" spans="1:5" ht="15">
      <c r="A1027" s="129"/>
      <c r="B1027" s="274"/>
      <c r="C1027" s="98"/>
      <c r="D1027" s="98"/>
      <c r="E1027" s="276"/>
    </row>
    <row r="1028" spans="1:5" ht="15">
      <c r="A1028" s="129"/>
      <c r="B1028" s="274"/>
      <c r="C1028" s="98"/>
      <c r="D1028" s="98"/>
      <c r="E1028" s="276"/>
    </row>
    <row r="1029" spans="1:5" ht="15">
      <c r="A1029" s="129"/>
      <c r="B1029" s="274"/>
      <c r="C1029" s="98"/>
      <c r="D1029" s="98"/>
      <c r="E1029" s="276"/>
    </row>
    <row r="1030" spans="1:5" ht="15">
      <c r="A1030" s="129"/>
      <c r="B1030" s="274"/>
      <c r="C1030" s="98"/>
      <c r="D1030" s="98"/>
      <c r="E1030" s="276"/>
    </row>
    <row r="1031" spans="1:5" ht="15">
      <c r="A1031" s="129"/>
      <c r="B1031" s="274"/>
      <c r="C1031" s="98"/>
      <c r="D1031" s="98"/>
      <c r="E1031" s="276"/>
    </row>
    <row r="1032" spans="1:5" ht="15">
      <c r="A1032" s="129"/>
      <c r="B1032" s="274"/>
      <c r="C1032" s="98"/>
      <c r="D1032" s="98"/>
      <c r="E1032" s="276"/>
    </row>
    <row r="1033" spans="1:5" ht="15">
      <c r="A1033" s="129"/>
      <c r="B1033" s="274"/>
      <c r="C1033" s="98"/>
      <c r="D1033" s="98"/>
      <c r="E1033" s="276"/>
    </row>
    <row r="1034" spans="1:5" ht="15">
      <c r="A1034" s="129"/>
      <c r="B1034" s="274"/>
      <c r="C1034" s="98"/>
      <c r="D1034" s="98"/>
      <c r="E1034" s="276"/>
    </row>
    <row r="1035" spans="1:5" ht="15">
      <c r="A1035" s="129"/>
      <c r="B1035" s="274"/>
      <c r="C1035" s="98"/>
      <c r="D1035" s="98"/>
      <c r="E1035" s="276"/>
    </row>
    <row r="1036" spans="1:5" ht="15">
      <c r="A1036" s="129"/>
      <c r="B1036" s="274"/>
      <c r="C1036" s="98"/>
      <c r="D1036" s="98"/>
      <c r="E1036" s="276"/>
    </row>
    <row r="1037" spans="1:5" ht="15">
      <c r="A1037" s="129"/>
      <c r="B1037" s="274"/>
      <c r="C1037" s="98"/>
      <c r="D1037" s="98"/>
      <c r="E1037" s="276"/>
    </row>
    <row r="1038" spans="1:5" ht="15">
      <c r="A1038" s="129"/>
      <c r="B1038" s="274"/>
      <c r="C1038" s="98"/>
      <c r="D1038" s="98"/>
      <c r="E1038" s="276"/>
    </row>
    <row r="1039" spans="1:5" ht="15">
      <c r="A1039" s="129"/>
      <c r="B1039" s="274"/>
      <c r="C1039" s="98"/>
      <c r="D1039" s="98"/>
      <c r="E1039" s="276"/>
    </row>
    <row r="1040" spans="1:5" ht="15">
      <c r="A1040" s="129"/>
      <c r="B1040" s="274"/>
      <c r="C1040" s="98"/>
      <c r="D1040" s="98"/>
      <c r="E1040" s="276"/>
    </row>
    <row r="1041" spans="1:5" ht="15">
      <c r="A1041" s="129"/>
      <c r="B1041" s="274"/>
      <c r="C1041" s="98"/>
      <c r="D1041" s="98"/>
      <c r="E1041" s="276"/>
    </row>
    <row r="1042" spans="1:5" ht="15">
      <c r="A1042" s="129"/>
      <c r="B1042" s="274"/>
      <c r="C1042" s="98"/>
      <c r="D1042" s="98"/>
      <c r="E1042" s="276"/>
    </row>
    <row r="1043" spans="1:5" ht="15">
      <c r="A1043" s="129"/>
      <c r="B1043" s="274"/>
      <c r="C1043" s="98"/>
      <c r="D1043" s="98"/>
      <c r="E1043" s="276"/>
    </row>
    <row r="1044" spans="1:5" ht="15">
      <c r="A1044" s="129"/>
      <c r="B1044" s="274"/>
      <c r="C1044" s="98"/>
      <c r="D1044" s="98"/>
      <c r="E1044" s="276"/>
    </row>
    <row r="1045" spans="1:5" ht="15">
      <c r="A1045" s="129"/>
      <c r="B1045" s="274"/>
      <c r="C1045" s="98"/>
      <c r="D1045" s="98"/>
      <c r="E1045" s="276"/>
    </row>
    <row r="1046" spans="1:5" ht="15">
      <c r="A1046" s="129"/>
      <c r="B1046" s="274"/>
      <c r="C1046" s="98"/>
      <c r="D1046" s="98"/>
      <c r="E1046" s="276"/>
    </row>
    <row r="1047" spans="1:5" ht="15">
      <c r="A1047" s="129"/>
      <c r="B1047" s="274"/>
      <c r="C1047" s="98"/>
      <c r="D1047" s="98"/>
      <c r="E1047" s="276"/>
    </row>
    <row r="1048" spans="1:5" ht="15">
      <c r="A1048" s="129"/>
      <c r="B1048" s="274"/>
      <c r="C1048" s="98"/>
      <c r="D1048" s="98"/>
      <c r="E1048" s="276"/>
    </row>
    <row r="1049" spans="1:5" ht="15">
      <c r="A1049" s="129"/>
      <c r="B1049" s="274"/>
      <c r="C1049" s="98"/>
      <c r="D1049" s="98"/>
      <c r="E1049" s="276"/>
    </row>
    <row r="1050" spans="1:5" ht="15">
      <c r="A1050" s="129"/>
      <c r="B1050" s="274"/>
      <c r="C1050" s="98"/>
      <c r="D1050" s="98"/>
      <c r="E1050" s="276"/>
    </row>
    <row r="1051" spans="1:5" ht="15">
      <c r="A1051" s="129"/>
      <c r="B1051" s="274"/>
      <c r="C1051" s="98"/>
      <c r="D1051" s="98"/>
      <c r="E1051" s="276"/>
    </row>
    <row r="1052" spans="1:5" ht="15">
      <c r="A1052" s="129"/>
      <c r="B1052" s="274"/>
      <c r="C1052" s="98"/>
      <c r="D1052" s="98"/>
      <c r="E1052" s="276"/>
    </row>
    <row r="1053" spans="1:5" ht="15">
      <c r="A1053" s="129"/>
      <c r="B1053" s="274"/>
      <c r="C1053" s="98"/>
      <c r="D1053" s="98"/>
      <c r="E1053" s="276"/>
    </row>
    <row r="1054" spans="1:5" ht="15">
      <c r="A1054" s="129"/>
      <c r="B1054" s="274"/>
      <c r="C1054" s="98"/>
      <c r="D1054" s="98"/>
      <c r="E1054" s="276"/>
    </row>
    <row r="1055" spans="1:5" ht="15">
      <c r="A1055" s="129"/>
      <c r="B1055" s="274"/>
      <c r="C1055" s="98"/>
      <c r="D1055" s="98"/>
      <c r="E1055" s="276"/>
    </row>
    <row r="1056" spans="1:5" ht="15">
      <c r="A1056" s="129"/>
      <c r="B1056" s="274"/>
      <c r="C1056" s="98"/>
      <c r="D1056" s="98"/>
      <c r="E1056" s="276"/>
    </row>
    <row r="1057" spans="1:5" ht="15">
      <c r="A1057" s="129"/>
      <c r="B1057" s="274"/>
      <c r="C1057" s="98"/>
      <c r="D1057" s="98"/>
      <c r="E1057" s="276"/>
    </row>
    <row r="1058" spans="1:5" ht="15">
      <c r="A1058" s="129"/>
      <c r="B1058" s="274"/>
      <c r="C1058" s="98"/>
      <c r="D1058" s="98"/>
      <c r="E1058" s="276"/>
    </row>
    <row r="1059" spans="1:5" ht="15">
      <c r="A1059" s="129"/>
      <c r="B1059" s="274"/>
      <c r="C1059" s="98"/>
      <c r="D1059" s="98"/>
      <c r="E1059" s="276"/>
    </row>
    <row r="1060" spans="1:5" ht="15">
      <c r="A1060" s="129"/>
      <c r="B1060" s="274"/>
      <c r="C1060" s="98"/>
      <c r="D1060" s="98"/>
      <c r="E1060" s="276"/>
    </row>
    <row r="1061" spans="1:5" ht="15">
      <c r="A1061" s="129"/>
      <c r="B1061" s="274"/>
      <c r="C1061" s="98"/>
      <c r="D1061" s="98"/>
      <c r="E1061" s="276"/>
    </row>
    <row r="1062" spans="1:5" ht="15">
      <c r="A1062" s="129"/>
      <c r="B1062" s="274"/>
      <c r="C1062" s="98"/>
      <c r="D1062" s="98"/>
      <c r="E1062" s="276"/>
    </row>
    <row r="1063" spans="1:5" ht="15">
      <c r="A1063" s="129"/>
      <c r="B1063" s="274"/>
      <c r="C1063" s="98"/>
      <c r="D1063" s="98"/>
      <c r="E1063" s="276"/>
    </row>
    <row r="1064" spans="1:5" ht="15">
      <c r="A1064" s="129"/>
      <c r="B1064" s="274"/>
      <c r="C1064" s="98"/>
      <c r="D1064" s="98"/>
      <c r="E1064" s="276"/>
    </row>
    <row r="1065" spans="1:5" ht="15">
      <c r="A1065" s="129"/>
      <c r="B1065" s="274"/>
      <c r="C1065" s="98"/>
      <c r="D1065" s="98"/>
      <c r="E1065" s="276"/>
    </row>
    <row r="1066" spans="1:5" ht="15">
      <c r="A1066" s="129"/>
      <c r="B1066" s="274"/>
      <c r="C1066" s="98"/>
      <c r="D1066" s="98"/>
      <c r="E1066" s="276"/>
    </row>
    <row r="1067" spans="1:5" ht="15">
      <c r="A1067" s="129"/>
      <c r="B1067" s="274"/>
      <c r="C1067" s="98"/>
      <c r="D1067" s="98"/>
      <c r="E1067" s="276"/>
    </row>
    <row r="1068" spans="1:5" ht="15">
      <c r="A1068" s="129"/>
      <c r="B1068" s="274"/>
      <c r="C1068" s="98"/>
      <c r="D1068" s="98"/>
      <c r="E1068" s="276"/>
    </row>
    <row r="1069" spans="1:5" ht="15">
      <c r="A1069" s="129"/>
      <c r="B1069" s="274"/>
      <c r="C1069" s="98"/>
      <c r="D1069" s="98"/>
      <c r="E1069" s="276"/>
    </row>
    <row r="1070" spans="1:5" ht="15">
      <c r="A1070" s="129"/>
      <c r="B1070" s="274"/>
      <c r="C1070" s="98"/>
      <c r="D1070" s="98"/>
      <c r="E1070" s="276"/>
    </row>
    <row r="1071" spans="1:5" ht="15">
      <c r="A1071" s="129"/>
      <c r="B1071" s="274"/>
      <c r="C1071" s="98"/>
      <c r="D1071" s="98"/>
      <c r="E1071" s="276"/>
    </row>
    <row r="1072" spans="1:5" ht="15">
      <c r="A1072" s="129"/>
      <c r="B1072" s="274"/>
      <c r="C1072" s="98"/>
      <c r="D1072" s="98"/>
      <c r="E1072" s="276"/>
    </row>
    <row r="1073" spans="1:5" ht="15">
      <c r="A1073" s="129"/>
      <c r="B1073" s="274"/>
      <c r="C1073" s="98"/>
      <c r="D1073" s="98"/>
      <c r="E1073" s="276"/>
    </row>
    <row r="1074" spans="1:5" ht="15">
      <c r="A1074" s="129"/>
      <c r="B1074" s="274"/>
      <c r="C1074" s="98"/>
      <c r="D1074" s="98"/>
      <c r="E1074" s="276"/>
    </row>
    <row r="1075" spans="1:5" ht="15">
      <c r="A1075" s="129"/>
      <c r="B1075" s="274"/>
      <c r="C1075" s="98"/>
      <c r="D1075" s="98"/>
      <c r="E1075" s="276"/>
    </row>
    <row r="1076" spans="1:5" ht="15">
      <c r="A1076" s="129"/>
      <c r="B1076" s="274"/>
      <c r="C1076" s="98"/>
      <c r="D1076" s="98"/>
      <c r="E1076" s="276"/>
    </row>
    <row r="1077" spans="1:5" ht="15">
      <c r="A1077" s="129"/>
      <c r="B1077" s="274"/>
      <c r="C1077" s="98"/>
      <c r="D1077" s="98"/>
      <c r="E1077" s="276"/>
    </row>
    <row r="1078" spans="1:5" ht="15">
      <c r="A1078" s="129"/>
      <c r="B1078" s="274"/>
      <c r="C1078" s="98"/>
      <c r="D1078" s="98"/>
      <c r="E1078" s="276"/>
    </row>
    <row r="1079" spans="1:5" ht="15">
      <c r="A1079" s="129"/>
      <c r="B1079" s="274"/>
      <c r="C1079" s="98"/>
      <c r="D1079" s="98"/>
      <c r="E1079" s="276"/>
    </row>
    <row r="1080" spans="1:5" ht="15">
      <c r="A1080" s="129"/>
      <c r="B1080" s="274"/>
      <c r="C1080" s="98"/>
      <c r="D1080" s="98"/>
      <c r="E1080" s="276"/>
    </row>
    <row r="1081" spans="1:5" ht="15">
      <c r="A1081" s="129"/>
      <c r="B1081" s="274"/>
      <c r="C1081" s="98"/>
      <c r="D1081" s="98"/>
      <c r="E1081" s="276"/>
    </row>
    <row r="1082" spans="1:5" ht="15">
      <c r="A1082" s="129"/>
      <c r="B1082" s="274"/>
      <c r="C1082" s="98"/>
      <c r="D1082" s="98"/>
      <c r="E1082" s="276"/>
    </row>
    <row r="1083" spans="1:5" ht="15">
      <c r="A1083" s="129"/>
      <c r="B1083" s="274"/>
      <c r="C1083" s="98"/>
      <c r="D1083" s="98"/>
      <c r="E1083" s="276"/>
    </row>
    <row r="1084" spans="1:5" ht="15">
      <c r="A1084" s="129"/>
      <c r="B1084" s="274"/>
      <c r="C1084" s="98"/>
      <c r="D1084" s="98"/>
      <c r="E1084" s="276"/>
    </row>
    <row r="1085" spans="1:5" ht="15">
      <c r="A1085" s="129"/>
      <c r="B1085" s="274"/>
      <c r="C1085" s="98"/>
      <c r="D1085" s="98"/>
      <c r="E1085" s="276"/>
    </row>
    <row r="1086" spans="1:5" ht="15">
      <c r="A1086" s="129"/>
      <c r="B1086" s="274"/>
      <c r="C1086" s="98"/>
      <c r="D1086" s="98"/>
      <c r="E1086" s="276"/>
    </row>
    <row r="1087" spans="1:5" ht="15">
      <c r="A1087" s="129"/>
      <c r="B1087" s="274"/>
      <c r="C1087" s="98"/>
      <c r="D1087" s="98"/>
      <c r="E1087" s="276"/>
    </row>
    <row r="1088" spans="1:5" ht="15">
      <c r="A1088" s="129"/>
      <c r="B1088" s="274"/>
      <c r="C1088" s="98"/>
      <c r="D1088" s="98"/>
      <c r="E1088" s="276"/>
    </row>
    <row r="1089" spans="1:5" ht="15">
      <c r="A1089" s="129"/>
      <c r="B1089" s="274"/>
      <c r="C1089" s="98"/>
      <c r="D1089" s="98"/>
      <c r="E1089" s="276"/>
    </row>
    <row r="1090" spans="1:5" ht="15">
      <c r="A1090" s="129"/>
      <c r="B1090" s="274"/>
      <c r="C1090" s="98"/>
      <c r="D1090" s="98"/>
      <c r="E1090" s="276"/>
    </row>
    <row r="1091" spans="1:5" ht="15">
      <c r="A1091" s="129"/>
      <c r="B1091" s="274"/>
      <c r="C1091" s="98"/>
      <c r="D1091" s="98"/>
      <c r="E1091" s="276"/>
    </row>
    <row r="1092" spans="1:5" ht="15">
      <c r="A1092" s="129"/>
      <c r="B1092" s="274"/>
      <c r="C1092" s="98"/>
      <c r="D1092" s="98"/>
      <c r="E1092" s="276"/>
    </row>
    <row r="1093" spans="1:5" ht="15">
      <c r="A1093" s="129"/>
      <c r="B1093" s="274"/>
      <c r="C1093" s="98"/>
      <c r="D1093" s="98"/>
      <c r="E1093" s="276"/>
    </row>
    <row r="1094" spans="1:5" ht="15">
      <c r="A1094" s="129"/>
      <c r="B1094" s="274"/>
      <c r="C1094" s="98"/>
      <c r="D1094" s="98"/>
      <c r="E1094" s="276"/>
    </row>
    <row r="1095" spans="1:5" ht="15">
      <c r="A1095" s="129"/>
      <c r="B1095" s="274"/>
      <c r="C1095" s="98"/>
      <c r="D1095" s="98"/>
      <c r="E1095" s="276"/>
    </row>
    <row r="1096" spans="1:5" ht="15">
      <c r="A1096" s="129"/>
      <c r="B1096" s="274"/>
      <c r="C1096" s="98"/>
      <c r="D1096" s="98"/>
      <c r="E1096" s="276"/>
    </row>
    <row r="1097" spans="1:5" ht="15">
      <c r="A1097" s="129"/>
      <c r="B1097" s="274"/>
      <c r="C1097" s="98"/>
      <c r="D1097" s="98"/>
      <c r="E1097" s="276"/>
    </row>
    <row r="1098" spans="1:5" ht="15">
      <c r="A1098" s="129"/>
      <c r="B1098" s="274"/>
      <c r="C1098" s="98"/>
      <c r="D1098" s="98"/>
      <c r="E1098" s="276"/>
    </row>
    <row r="1099" spans="1:5" ht="15">
      <c r="A1099" s="129"/>
      <c r="B1099" s="274"/>
      <c r="C1099" s="98"/>
      <c r="D1099" s="98"/>
      <c r="E1099" s="276"/>
    </row>
    <row r="1100" spans="1:5" ht="15">
      <c r="A1100" s="129"/>
      <c r="B1100" s="274"/>
      <c r="C1100" s="98"/>
      <c r="D1100" s="98"/>
      <c r="E1100" s="276"/>
    </row>
    <row r="1101" spans="1:5" ht="15">
      <c r="A1101" s="129"/>
      <c r="B1101" s="274"/>
      <c r="C1101" s="98"/>
      <c r="D1101" s="98"/>
      <c r="E1101" s="276"/>
    </row>
    <row r="1102" spans="1:5" ht="15">
      <c r="A1102" s="129"/>
      <c r="B1102" s="274"/>
      <c r="C1102" s="98"/>
      <c r="D1102" s="98"/>
      <c r="E1102" s="276"/>
    </row>
    <row r="1103" spans="1:5" ht="15">
      <c r="A1103" s="129"/>
      <c r="B1103" s="274"/>
      <c r="C1103" s="98"/>
      <c r="D1103" s="98"/>
      <c r="E1103" s="276"/>
    </row>
    <row r="1104" spans="1:5" ht="15">
      <c r="A1104" s="129"/>
      <c r="B1104" s="274"/>
      <c r="C1104" s="98"/>
      <c r="D1104" s="98"/>
      <c r="E1104" s="276"/>
    </row>
    <row r="1105" spans="1:5" ht="15">
      <c r="A1105" s="129"/>
      <c r="B1105" s="274"/>
      <c r="C1105" s="98"/>
      <c r="D1105" s="98"/>
      <c r="E1105" s="276"/>
    </row>
    <row r="1106" spans="1:5" ht="15">
      <c r="A1106" s="129"/>
      <c r="B1106" s="274"/>
      <c r="C1106" s="98"/>
      <c r="D1106" s="98"/>
      <c r="E1106" s="276"/>
    </row>
    <row r="1107" spans="1:5" ht="15">
      <c r="A1107" s="129"/>
      <c r="B1107" s="274"/>
      <c r="C1107" s="98"/>
      <c r="D1107" s="98"/>
      <c r="E1107" s="276"/>
    </row>
    <row r="1108" spans="1:5" ht="15">
      <c r="A1108" s="129"/>
      <c r="B1108" s="274"/>
      <c r="C1108" s="98"/>
      <c r="D1108" s="98"/>
      <c r="E1108" s="276"/>
    </row>
    <row r="1109" spans="1:5" ht="15">
      <c r="A1109" s="129"/>
      <c r="B1109" s="274"/>
      <c r="C1109" s="98"/>
      <c r="D1109" s="98"/>
      <c r="E1109" s="276"/>
    </row>
    <row r="1110" spans="1:5" ht="15">
      <c r="A1110" s="129"/>
      <c r="B1110" s="274"/>
      <c r="C1110" s="98"/>
      <c r="D1110" s="98"/>
      <c r="E1110" s="276"/>
    </row>
    <row r="1111" spans="1:5" ht="15">
      <c r="A1111" s="129"/>
      <c r="B1111" s="274"/>
      <c r="C1111" s="98"/>
      <c r="D1111" s="98"/>
      <c r="E1111" s="276"/>
    </row>
    <row r="1112" spans="1:5" ht="15">
      <c r="A1112" s="129"/>
      <c r="B1112" s="274"/>
      <c r="C1112" s="98"/>
      <c r="D1112" s="98"/>
      <c r="E1112" s="276"/>
    </row>
    <row r="1113" spans="1:5" ht="15">
      <c r="A1113" s="129"/>
      <c r="B1113" s="274"/>
      <c r="C1113" s="98"/>
      <c r="D1113" s="98"/>
      <c r="E1113" s="276"/>
    </row>
    <row r="1114" spans="1:5" ht="15">
      <c r="A1114" s="129"/>
      <c r="B1114" s="274"/>
      <c r="C1114" s="98"/>
      <c r="D1114" s="98"/>
      <c r="E1114" s="276"/>
    </row>
    <row r="1115" spans="1:5" ht="15">
      <c r="A1115" s="129"/>
      <c r="B1115" s="274"/>
      <c r="C1115" s="98"/>
      <c r="D1115" s="98"/>
      <c r="E1115" s="276"/>
    </row>
    <row r="1116" spans="1:5" ht="15">
      <c r="A1116" s="129"/>
      <c r="B1116" s="274"/>
      <c r="C1116" s="98"/>
      <c r="D1116" s="98"/>
      <c r="E1116" s="276"/>
    </row>
    <row r="1117" spans="1:5" ht="15">
      <c r="A1117" s="129"/>
      <c r="B1117" s="274"/>
      <c r="C1117" s="98"/>
      <c r="D1117" s="98"/>
      <c r="E1117" s="276"/>
    </row>
    <row r="1118" spans="1:5" ht="15">
      <c r="A1118" s="129"/>
      <c r="B1118" s="274"/>
      <c r="C1118" s="98"/>
      <c r="D1118" s="98"/>
      <c r="E1118" s="276"/>
    </row>
    <row r="1119" spans="1:5" ht="15">
      <c r="A1119" s="129"/>
      <c r="B1119" s="274"/>
      <c r="C1119" s="98"/>
      <c r="D1119" s="98"/>
      <c r="E1119" s="276"/>
    </row>
    <row r="1120" spans="1:5" ht="15">
      <c r="A1120" s="129"/>
      <c r="B1120" s="274"/>
      <c r="C1120" s="98"/>
      <c r="D1120" s="98"/>
      <c r="E1120" s="276"/>
    </row>
    <row r="1121" spans="1:5" ht="15">
      <c r="A1121" s="129"/>
      <c r="B1121" s="274"/>
      <c r="C1121" s="98"/>
      <c r="D1121" s="98"/>
      <c r="E1121" s="276"/>
    </row>
    <row r="1122" spans="1:5" ht="15">
      <c r="A1122" s="129"/>
      <c r="B1122" s="274"/>
      <c r="C1122" s="98"/>
      <c r="D1122" s="98"/>
      <c r="E1122" s="276"/>
    </row>
    <row r="1123" spans="1:5" ht="15">
      <c r="A1123" s="129"/>
      <c r="B1123" s="274"/>
      <c r="C1123" s="98"/>
      <c r="D1123" s="98"/>
      <c r="E1123" s="276"/>
    </row>
    <row r="1124" spans="1:5" ht="15">
      <c r="A1124" s="129"/>
      <c r="B1124" s="274"/>
      <c r="C1124" s="98"/>
      <c r="D1124" s="98"/>
      <c r="E1124" s="276"/>
    </row>
    <row r="1125" spans="1:5" ht="15">
      <c r="A1125" s="129"/>
      <c r="B1125" s="274"/>
      <c r="C1125" s="98"/>
      <c r="D1125" s="98"/>
      <c r="E1125" s="276"/>
    </row>
    <row r="1126" spans="1:5" ht="15">
      <c r="A1126" s="129"/>
      <c r="B1126" s="274"/>
      <c r="C1126" s="98"/>
      <c r="D1126" s="98"/>
      <c r="E1126" s="276"/>
    </row>
    <row r="1127" spans="1:5" ht="15">
      <c r="A1127" s="129"/>
      <c r="B1127" s="274"/>
      <c r="C1127" s="98"/>
      <c r="D1127" s="98"/>
      <c r="E1127" s="276"/>
    </row>
    <row r="1128" spans="1:5" ht="15">
      <c r="A1128" s="129"/>
      <c r="B1128" s="274"/>
      <c r="C1128" s="98"/>
      <c r="D1128" s="98"/>
      <c r="E1128" s="276"/>
    </row>
    <row r="1129" spans="1:5" ht="15">
      <c r="A1129" s="129"/>
      <c r="B1129" s="274"/>
      <c r="C1129" s="98"/>
      <c r="D1129" s="98"/>
      <c r="E1129" s="276"/>
    </row>
    <row r="1130" spans="1:5" ht="15">
      <c r="A1130" s="129"/>
      <c r="B1130" s="274"/>
      <c r="C1130" s="98"/>
      <c r="D1130" s="98"/>
      <c r="E1130" s="276"/>
    </row>
    <row r="1131" spans="1:5" ht="15">
      <c r="A1131" s="129"/>
      <c r="B1131" s="274"/>
      <c r="C1131" s="98"/>
      <c r="D1131" s="98"/>
      <c r="E1131" s="276"/>
    </row>
    <row r="1132" spans="1:5" ht="15">
      <c r="A1132" s="129"/>
      <c r="B1132" s="274"/>
      <c r="C1132" s="98"/>
      <c r="D1132" s="98"/>
      <c r="E1132" s="276"/>
    </row>
    <row r="1133" spans="1:5" ht="15">
      <c r="A1133" s="129"/>
      <c r="B1133" s="274"/>
      <c r="C1133" s="98"/>
      <c r="D1133" s="98"/>
      <c r="E1133" s="276"/>
    </row>
    <row r="1134" spans="1:5" ht="15">
      <c r="A1134" s="129"/>
      <c r="B1134" s="274"/>
      <c r="C1134" s="98"/>
      <c r="D1134" s="98"/>
      <c r="E1134" s="276"/>
    </row>
    <row r="1135" spans="1:5" ht="15">
      <c r="A1135" s="129"/>
      <c r="B1135" s="274"/>
      <c r="C1135" s="98"/>
      <c r="D1135" s="98"/>
      <c r="E1135" s="276"/>
    </row>
    <row r="1136" spans="1:5" ht="15">
      <c r="A1136" s="129"/>
      <c r="B1136" s="274"/>
      <c r="C1136" s="98"/>
      <c r="D1136" s="98"/>
      <c r="E1136" s="276"/>
    </row>
    <row r="1137" spans="1:5" ht="15">
      <c r="A1137" s="129"/>
      <c r="B1137" s="274"/>
      <c r="C1137" s="98"/>
      <c r="D1137" s="98"/>
      <c r="E1137" s="276"/>
    </row>
    <row r="1138" spans="1:5" ht="15">
      <c r="A1138" s="129"/>
      <c r="B1138" s="274"/>
      <c r="C1138" s="98"/>
      <c r="D1138" s="98"/>
      <c r="E1138" s="276"/>
    </row>
    <row r="1139" spans="1:5" ht="15">
      <c r="A1139" s="129"/>
      <c r="B1139" s="274"/>
      <c r="C1139" s="98"/>
      <c r="D1139" s="98"/>
      <c r="E1139" s="276"/>
    </row>
    <row r="1140" spans="1:5" ht="15">
      <c r="A1140" s="129"/>
      <c r="B1140" s="274"/>
      <c r="C1140" s="98"/>
      <c r="D1140" s="98"/>
      <c r="E1140" s="276"/>
    </row>
    <row r="1141" spans="1:5" ht="15">
      <c r="A1141" s="129"/>
      <c r="B1141" s="274"/>
      <c r="C1141" s="98"/>
      <c r="D1141" s="98"/>
      <c r="E1141" s="276"/>
    </row>
    <row r="1142" spans="1:5" ht="15">
      <c r="A1142" s="129"/>
      <c r="B1142" s="274"/>
      <c r="C1142" s="98"/>
      <c r="D1142" s="98"/>
      <c r="E1142" s="276"/>
    </row>
    <row r="1143" spans="1:5" ht="15">
      <c r="A1143" s="129"/>
      <c r="B1143" s="274"/>
      <c r="C1143" s="98"/>
      <c r="D1143" s="98"/>
      <c r="E1143" s="276"/>
    </row>
    <row r="1144" spans="1:5" ht="15">
      <c r="A1144" s="129"/>
      <c r="B1144" s="274"/>
      <c r="C1144" s="98"/>
      <c r="D1144" s="98"/>
      <c r="E1144" s="276"/>
    </row>
    <row r="1145" spans="1:5" ht="15">
      <c r="A1145" s="129"/>
      <c r="B1145" s="274"/>
      <c r="C1145" s="98"/>
      <c r="D1145" s="98"/>
      <c r="E1145" s="276"/>
    </row>
    <row r="1146" spans="1:5" ht="15">
      <c r="A1146" s="129"/>
      <c r="B1146" s="274"/>
      <c r="C1146" s="98"/>
      <c r="D1146" s="98"/>
      <c r="E1146" s="276"/>
    </row>
    <row r="1147" spans="1:5" ht="15">
      <c r="A1147" s="129"/>
      <c r="B1147" s="274"/>
      <c r="C1147" s="98"/>
      <c r="D1147" s="98"/>
      <c r="E1147" s="276"/>
    </row>
    <row r="1148" spans="1:5" ht="15">
      <c r="A1148" s="129"/>
      <c r="B1148" s="274"/>
      <c r="C1148" s="98"/>
      <c r="D1148" s="98"/>
      <c r="E1148" s="276"/>
    </row>
    <row r="1149" spans="1:5" ht="15">
      <c r="A1149" s="129"/>
      <c r="B1149" s="274"/>
      <c r="C1149" s="98"/>
      <c r="D1149" s="98"/>
      <c r="E1149" s="276"/>
    </row>
    <row r="1150" spans="1:5" ht="15">
      <c r="A1150" s="129"/>
      <c r="B1150" s="274"/>
      <c r="C1150" s="98"/>
      <c r="D1150" s="98"/>
      <c r="E1150" s="276"/>
    </row>
    <row r="1151" spans="1:5" ht="15">
      <c r="A1151" s="129"/>
      <c r="B1151" s="274"/>
      <c r="C1151" s="98"/>
      <c r="D1151" s="98"/>
      <c r="E1151" s="276"/>
    </row>
    <row r="1152" spans="1:5" ht="15">
      <c r="A1152" s="129"/>
      <c r="B1152" s="274"/>
      <c r="C1152" s="98"/>
      <c r="D1152" s="98"/>
      <c r="E1152" s="276"/>
    </row>
    <row r="1153" spans="1:5" ht="15">
      <c r="A1153" s="129"/>
      <c r="B1153" s="274"/>
      <c r="C1153" s="98"/>
      <c r="D1153" s="98"/>
      <c r="E1153" s="276"/>
    </row>
    <row r="1154" spans="1:5" ht="15">
      <c r="A1154" s="129"/>
      <c r="B1154" s="274"/>
      <c r="C1154" s="98"/>
      <c r="D1154" s="98"/>
      <c r="E1154" s="276"/>
    </row>
    <row r="1155" spans="1:5" ht="15">
      <c r="A1155" s="129"/>
      <c r="B1155" s="274"/>
      <c r="C1155" s="98"/>
      <c r="D1155" s="98"/>
      <c r="E1155" s="276"/>
    </row>
    <row r="1156" spans="1:5" ht="15">
      <c r="A1156" s="129"/>
      <c r="B1156" s="274"/>
      <c r="C1156" s="98"/>
      <c r="D1156" s="98"/>
      <c r="E1156" s="276"/>
    </row>
    <row r="1157" spans="1:5" ht="15">
      <c r="A1157" s="129"/>
      <c r="B1157" s="274"/>
      <c r="C1157" s="98"/>
      <c r="D1157" s="98"/>
      <c r="E1157" s="276"/>
    </row>
    <row r="1158" spans="1:5" ht="15">
      <c r="A1158" s="129"/>
      <c r="B1158" s="274"/>
      <c r="C1158" s="98"/>
      <c r="D1158" s="98"/>
      <c r="E1158" s="276"/>
    </row>
    <row r="1159" spans="1:5" ht="15">
      <c r="A1159" s="129"/>
      <c r="B1159" s="274"/>
      <c r="C1159" s="98"/>
      <c r="D1159" s="98"/>
      <c r="E1159" s="276"/>
    </row>
    <row r="1160" spans="1:5" ht="15">
      <c r="A1160" s="129"/>
      <c r="B1160" s="274"/>
      <c r="C1160" s="98"/>
      <c r="D1160" s="98"/>
      <c r="E1160" s="276"/>
    </row>
    <row r="1161" spans="1:5" ht="15">
      <c r="A1161" s="129"/>
      <c r="B1161" s="274"/>
      <c r="C1161" s="98"/>
      <c r="D1161" s="98"/>
      <c r="E1161" s="276"/>
    </row>
    <row r="1162" spans="1:5" ht="15">
      <c r="A1162" s="129"/>
      <c r="B1162" s="274"/>
      <c r="C1162" s="98"/>
      <c r="D1162" s="98"/>
      <c r="E1162" s="276"/>
    </row>
    <row r="1163" spans="1:5" ht="15">
      <c r="A1163" s="129"/>
      <c r="B1163" s="274"/>
      <c r="C1163" s="98"/>
      <c r="D1163" s="98"/>
      <c r="E1163" s="276"/>
    </row>
    <row r="1164" spans="1:5" ht="15">
      <c r="A1164" s="129"/>
      <c r="B1164" s="274"/>
      <c r="C1164" s="98"/>
      <c r="D1164" s="98"/>
      <c r="E1164" s="276"/>
    </row>
    <row r="1165" spans="1:5" ht="15">
      <c r="A1165" s="129"/>
      <c r="B1165" s="274"/>
      <c r="C1165" s="98"/>
      <c r="D1165" s="98"/>
      <c r="E1165" s="276"/>
    </row>
    <row r="1166" spans="1:5" ht="15">
      <c r="A1166" s="129"/>
      <c r="B1166" s="274"/>
      <c r="C1166" s="98"/>
      <c r="D1166" s="98"/>
      <c r="E1166" s="276"/>
    </row>
    <row r="1167" spans="1:5" ht="15">
      <c r="A1167" s="129"/>
      <c r="B1167" s="274"/>
      <c r="C1167" s="98"/>
      <c r="D1167" s="98"/>
      <c r="E1167" s="276"/>
    </row>
    <row r="1168" spans="1:5" ht="15">
      <c r="A1168" s="129"/>
      <c r="B1168" s="274"/>
      <c r="C1168" s="98"/>
      <c r="D1168" s="98"/>
      <c r="E1168" s="276"/>
    </row>
    <row r="1169" spans="1:5" ht="15">
      <c r="A1169" s="129"/>
      <c r="B1169" s="274"/>
      <c r="C1169" s="98"/>
      <c r="D1169" s="98"/>
      <c r="E1169" s="276"/>
    </row>
    <row r="1170" spans="1:5" ht="15">
      <c r="A1170" s="129"/>
      <c r="B1170" s="274"/>
      <c r="C1170" s="98"/>
      <c r="D1170" s="98"/>
      <c r="E1170" s="276"/>
    </row>
    <row r="1171" spans="1:5" ht="15">
      <c r="A1171" s="129"/>
      <c r="B1171" s="274"/>
      <c r="C1171" s="98"/>
      <c r="D1171" s="98"/>
      <c r="E1171" s="276"/>
    </row>
    <row r="1172" spans="1:5" ht="15">
      <c r="A1172" s="129"/>
      <c r="B1172" s="274"/>
      <c r="C1172" s="98"/>
      <c r="D1172" s="98"/>
      <c r="E1172" s="276"/>
    </row>
    <row r="1173" spans="1:5" ht="15">
      <c r="A1173" s="129"/>
      <c r="B1173" s="274"/>
      <c r="C1173" s="98"/>
      <c r="D1173" s="98"/>
      <c r="E1173" s="276"/>
    </row>
    <row r="1174" spans="1:5" ht="15">
      <c r="A1174" s="129"/>
      <c r="B1174" s="274"/>
      <c r="C1174" s="98"/>
      <c r="D1174" s="98"/>
      <c r="E1174" s="276"/>
    </row>
    <row r="1175" spans="1:5" ht="15">
      <c r="A1175" s="129"/>
      <c r="B1175" s="274"/>
      <c r="C1175" s="98"/>
      <c r="D1175" s="98"/>
      <c r="E1175" s="276"/>
    </row>
    <row r="1176" spans="1:5" ht="15">
      <c r="A1176" s="129"/>
      <c r="B1176" s="274"/>
      <c r="C1176" s="98"/>
      <c r="D1176" s="98"/>
      <c r="E1176" s="276"/>
    </row>
    <row r="1177" spans="1:5" ht="15">
      <c r="A1177" s="129"/>
      <c r="B1177" s="274"/>
      <c r="C1177" s="98"/>
      <c r="D1177" s="98"/>
      <c r="E1177" s="276"/>
    </row>
    <row r="1178" spans="1:5" ht="15">
      <c r="A1178" s="129"/>
      <c r="B1178" s="274"/>
      <c r="C1178" s="98"/>
      <c r="D1178" s="98"/>
      <c r="E1178" s="276"/>
    </row>
    <row r="1179" spans="1:5" ht="15">
      <c r="A1179" s="129"/>
      <c r="B1179" s="274"/>
      <c r="C1179" s="98"/>
      <c r="D1179" s="98"/>
      <c r="E1179" s="276"/>
    </row>
    <row r="1180" spans="1:5" ht="15">
      <c r="A1180" s="129"/>
      <c r="B1180" s="274"/>
      <c r="C1180" s="98"/>
      <c r="D1180" s="98"/>
      <c r="E1180" s="276"/>
    </row>
    <row r="1181" spans="1:5" ht="15">
      <c r="A1181" s="129"/>
      <c r="B1181" s="274"/>
      <c r="C1181" s="98"/>
      <c r="D1181" s="98"/>
      <c r="E1181" s="276"/>
    </row>
    <row r="1182" spans="1:5" ht="15">
      <c r="A1182" s="129"/>
      <c r="B1182" s="274"/>
      <c r="C1182" s="98"/>
      <c r="D1182" s="98"/>
      <c r="E1182" s="276"/>
    </row>
    <row r="1183" spans="1:5" ht="15">
      <c r="A1183" s="129"/>
      <c r="B1183" s="274"/>
      <c r="C1183" s="98"/>
      <c r="D1183" s="98"/>
      <c r="E1183" s="276"/>
    </row>
    <row r="1184" spans="1:5" ht="15">
      <c r="A1184" s="129"/>
      <c r="B1184" s="274"/>
      <c r="C1184" s="98"/>
      <c r="D1184" s="98"/>
      <c r="E1184" s="276"/>
    </row>
    <row r="1185" spans="1:5" ht="15">
      <c r="A1185" s="129"/>
      <c r="B1185" s="274"/>
      <c r="C1185" s="98"/>
      <c r="D1185" s="98"/>
      <c r="E1185" s="276"/>
    </row>
    <row r="1186" spans="1:5" ht="15">
      <c r="A1186" s="129"/>
      <c r="B1186" s="274"/>
      <c r="C1186" s="98"/>
      <c r="D1186" s="98"/>
      <c r="E1186" s="276"/>
    </row>
    <row r="1187" spans="1:5" ht="15">
      <c r="A1187" s="129"/>
      <c r="B1187" s="274"/>
      <c r="C1187" s="98"/>
      <c r="D1187" s="98"/>
      <c r="E1187" s="276"/>
    </row>
    <row r="1188" spans="1:5" ht="15">
      <c r="A1188" s="129"/>
      <c r="B1188" s="274"/>
      <c r="C1188" s="98"/>
      <c r="D1188" s="98"/>
      <c r="E1188" s="276"/>
    </row>
    <row r="1189" spans="1:5" ht="15">
      <c r="A1189" s="129"/>
      <c r="B1189" s="274"/>
      <c r="C1189" s="98"/>
      <c r="D1189" s="98"/>
      <c r="E1189" s="276"/>
    </row>
    <row r="1190" spans="1:5" ht="15">
      <c r="A1190" s="129"/>
      <c r="B1190" s="274"/>
      <c r="C1190" s="98"/>
      <c r="D1190" s="98"/>
      <c r="E1190" s="276"/>
    </row>
    <row r="1191" spans="1:5" ht="15">
      <c r="A1191" s="129"/>
      <c r="B1191" s="274"/>
      <c r="C1191" s="98"/>
      <c r="D1191" s="98"/>
      <c r="E1191" s="276"/>
    </row>
    <row r="1192" spans="1:5" ht="15">
      <c r="A1192" s="129"/>
      <c r="B1192" s="274"/>
      <c r="C1192" s="98"/>
      <c r="D1192" s="98"/>
      <c r="E1192" s="276"/>
    </row>
    <row r="1193" spans="1:5" ht="15">
      <c r="A1193" s="129"/>
      <c r="B1193" s="274"/>
      <c r="C1193" s="98"/>
      <c r="D1193" s="98"/>
      <c r="E1193" s="276"/>
    </row>
    <row r="1194" spans="1:5" ht="15">
      <c r="A1194" s="129"/>
      <c r="B1194" s="274"/>
      <c r="C1194" s="98"/>
      <c r="D1194" s="98"/>
      <c r="E1194" s="276"/>
    </row>
    <row r="1195" spans="1:5" ht="15">
      <c r="A1195" s="129"/>
      <c r="B1195" s="274"/>
      <c r="C1195" s="98"/>
      <c r="D1195" s="98"/>
      <c r="E1195" s="276"/>
    </row>
    <row r="1196" spans="1:5" ht="15">
      <c r="A1196" s="129"/>
      <c r="B1196" s="274"/>
      <c r="C1196" s="98"/>
      <c r="D1196" s="98"/>
      <c r="E1196" s="276"/>
    </row>
    <row r="1197" spans="1:5" ht="15">
      <c r="A1197" s="129"/>
      <c r="B1197" s="274"/>
      <c r="C1197" s="98"/>
      <c r="D1197" s="98"/>
      <c r="E1197" s="276"/>
    </row>
    <row r="1198" spans="1:5" ht="15">
      <c r="A1198" s="129"/>
      <c r="B1198" s="274"/>
      <c r="C1198" s="98"/>
      <c r="D1198" s="98"/>
      <c r="E1198" s="276"/>
    </row>
    <row r="1199" spans="1:5" ht="15">
      <c r="A1199" s="129"/>
      <c r="B1199" s="274"/>
      <c r="C1199" s="98"/>
      <c r="D1199" s="98"/>
      <c r="E1199" s="276"/>
    </row>
    <row r="1200" spans="1:5" ht="15">
      <c r="A1200" s="129"/>
      <c r="B1200" s="274"/>
      <c r="C1200" s="98"/>
      <c r="D1200" s="98"/>
      <c r="E1200" s="276"/>
    </row>
    <row r="1201" spans="1:5" ht="15">
      <c r="A1201" s="129"/>
      <c r="B1201" s="274"/>
      <c r="C1201" s="98"/>
      <c r="D1201" s="98"/>
      <c r="E1201" s="276"/>
    </row>
    <row r="1202" spans="1:5" ht="15">
      <c r="A1202" s="129"/>
      <c r="B1202" s="274"/>
      <c r="C1202" s="98"/>
      <c r="D1202" s="98"/>
      <c r="E1202" s="276"/>
    </row>
    <row r="1203" spans="1:5" ht="15">
      <c r="A1203" s="129"/>
      <c r="B1203" s="274"/>
      <c r="C1203" s="98"/>
      <c r="D1203" s="98"/>
      <c r="E1203" s="276"/>
    </row>
    <row r="1204" spans="1:5" ht="15">
      <c r="A1204" s="129"/>
      <c r="B1204" s="274"/>
      <c r="C1204" s="98"/>
      <c r="D1204" s="98"/>
      <c r="E1204" s="276"/>
    </row>
    <row r="1205" spans="1:5" ht="15">
      <c r="A1205" s="129"/>
      <c r="B1205" s="274"/>
      <c r="C1205" s="98"/>
      <c r="D1205" s="98"/>
      <c r="E1205" s="276"/>
    </row>
    <row r="1206" spans="1:5" ht="15">
      <c r="A1206" s="129"/>
      <c r="B1206" s="274"/>
      <c r="C1206" s="98"/>
      <c r="D1206" s="98"/>
      <c r="E1206" s="276"/>
    </row>
    <row r="1207" spans="1:5" ht="15">
      <c r="A1207" s="129"/>
      <c r="B1207" s="274"/>
      <c r="C1207" s="98"/>
      <c r="D1207" s="98"/>
      <c r="E1207" s="276"/>
    </row>
    <row r="1208" spans="1:5" ht="15">
      <c r="A1208" s="129"/>
      <c r="B1208" s="274"/>
      <c r="C1208" s="98"/>
      <c r="D1208" s="98"/>
      <c r="E1208" s="276"/>
    </row>
    <row r="1209" spans="1:5" ht="15">
      <c r="A1209" s="129"/>
      <c r="B1209" s="274"/>
      <c r="C1209" s="98"/>
      <c r="D1209" s="98"/>
      <c r="E1209" s="276"/>
    </row>
    <row r="1210" spans="1:5" ht="15">
      <c r="A1210" s="129"/>
      <c r="B1210" s="274"/>
      <c r="C1210" s="98"/>
      <c r="D1210" s="98"/>
      <c r="E1210" s="276"/>
    </row>
    <row r="1211" spans="1:5" ht="15">
      <c r="A1211" s="129"/>
      <c r="B1211" s="274"/>
      <c r="C1211" s="98"/>
      <c r="D1211" s="98"/>
      <c r="E1211" s="276"/>
    </row>
    <row r="1212" spans="1:5" ht="15">
      <c r="A1212" s="129"/>
      <c r="B1212" s="274"/>
      <c r="C1212" s="98"/>
      <c r="D1212" s="98"/>
      <c r="E1212" s="276"/>
    </row>
    <row r="1213" spans="1:5" ht="15">
      <c r="A1213" s="129"/>
      <c r="B1213" s="274"/>
      <c r="C1213" s="98"/>
      <c r="D1213" s="98"/>
      <c r="E1213" s="276"/>
    </row>
    <row r="1214" spans="1:5" ht="15">
      <c r="A1214" s="129"/>
      <c r="B1214" s="274"/>
      <c r="C1214" s="98"/>
      <c r="D1214" s="98"/>
      <c r="E1214" s="276"/>
    </row>
    <row r="1215" spans="1:5" ht="15">
      <c r="A1215" s="129"/>
      <c r="B1215" s="274"/>
      <c r="C1215" s="98"/>
      <c r="D1215" s="98"/>
      <c r="E1215" s="276"/>
    </row>
    <row r="1216" spans="1:5" ht="15">
      <c r="A1216" s="129"/>
      <c r="B1216" s="274"/>
      <c r="C1216" s="98"/>
      <c r="D1216" s="98"/>
      <c r="E1216" s="276"/>
    </row>
    <row r="1217" spans="1:5" ht="15">
      <c r="A1217" s="129"/>
      <c r="B1217" s="274"/>
      <c r="C1217" s="98"/>
      <c r="D1217" s="98"/>
      <c r="E1217" s="276"/>
    </row>
    <row r="1218" spans="1:5" ht="15">
      <c r="A1218" s="129"/>
      <c r="B1218" s="274"/>
      <c r="C1218" s="98"/>
      <c r="D1218" s="98"/>
      <c r="E1218" s="276"/>
    </row>
    <row r="1219" spans="1:5" ht="15">
      <c r="A1219" s="129"/>
      <c r="B1219" s="274"/>
      <c r="C1219" s="98"/>
      <c r="D1219" s="98"/>
      <c r="E1219" s="276"/>
    </row>
    <row r="1220" spans="1:5" ht="15">
      <c r="A1220" s="129"/>
      <c r="B1220" s="274"/>
      <c r="C1220" s="98"/>
      <c r="D1220" s="98"/>
      <c r="E1220" s="276"/>
    </row>
    <row r="1221" spans="1:5" ht="15">
      <c r="A1221" s="129"/>
      <c r="B1221" s="274"/>
      <c r="C1221" s="98"/>
      <c r="D1221" s="98"/>
      <c r="E1221" s="276"/>
    </row>
    <row r="1222" spans="1:5" ht="15">
      <c r="A1222" s="129"/>
      <c r="B1222" s="274"/>
      <c r="C1222" s="98"/>
      <c r="D1222" s="98"/>
      <c r="E1222" s="276"/>
    </row>
    <row r="1223" spans="1:5" ht="15">
      <c r="A1223" s="129"/>
      <c r="B1223" s="274"/>
      <c r="C1223" s="98"/>
      <c r="D1223" s="98"/>
      <c r="E1223" s="276"/>
    </row>
    <row r="1224" spans="1:5" ht="15">
      <c r="A1224" s="129"/>
      <c r="B1224" s="274"/>
      <c r="C1224" s="98"/>
      <c r="D1224" s="98"/>
      <c r="E1224" s="276"/>
    </row>
    <row r="1225" spans="1:5" ht="15">
      <c r="A1225" s="129"/>
      <c r="B1225" s="274"/>
      <c r="C1225" s="98"/>
      <c r="D1225" s="98"/>
      <c r="E1225" s="276"/>
    </row>
    <row r="1226" spans="1:5" ht="15">
      <c r="A1226" s="129"/>
      <c r="B1226" s="274"/>
      <c r="C1226" s="98"/>
      <c r="D1226" s="98"/>
      <c r="E1226" s="276"/>
    </row>
    <row r="1227" spans="1:5" ht="15">
      <c r="A1227" s="129"/>
      <c r="B1227" s="274"/>
      <c r="C1227" s="98"/>
      <c r="D1227" s="98"/>
      <c r="E1227" s="276"/>
    </row>
    <row r="1228" spans="1:5" ht="15">
      <c r="A1228" s="129"/>
      <c r="B1228" s="274"/>
      <c r="C1228" s="98"/>
      <c r="D1228" s="98"/>
      <c r="E1228" s="276"/>
    </row>
    <row r="1229" spans="1:5" ht="15">
      <c r="A1229" s="129"/>
      <c r="B1229" s="274"/>
      <c r="C1229" s="98"/>
      <c r="D1229" s="98"/>
      <c r="E1229" s="276"/>
    </row>
    <row r="1230" spans="1:5" ht="15">
      <c r="A1230" s="129"/>
      <c r="B1230" s="274"/>
      <c r="C1230" s="98"/>
      <c r="D1230" s="98"/>
      <c r="E1230" s="276"/>
    </row>
    <row r="1231" spans="1:5" ht="15">
      <c r="A1231" s="129"/>
      <c r="B1231" s="274"/>
      <c r="C1231" s="98"/>
      <c r="D1231" s="98"/>
      <c r="E1231" s="276"/>
    </row>
    <row r="1232" spans="1:5" ht="15">
      <c r="A1232" s="129"/>
      <c r="B1232" s="274"/>
      <c r="C1232" s="98"/>
      <c r="D1232" s="98"/>
      <c r="E1232" s="276"/>
    </row>
    <row r="1233" spans="1:5" ht="15">
      <c r="A1233" s="129"/>
      <c r="B1233" s="274"/>
      <c r="C1233" s="98"/>
      <c r="D1233" s="98"/>
      <c r="E1233" s="276"/>
    </row>
    <row r="1234" spans="1:5" ht="15">
      <c r="A1234" s="129"/>
      <c r="B1234" s="274"/>
      <c r="C1234" s="98"/>
      <c r="D1234" s="98"/>
      <c r="E1234" s="276"/>
    </row>
    <row r="1235" spans="1:5" ht="15">
      <c r="A1235" s="129"/>
      <c r="B1235" s="274"/>
      <c r="C1235" s="98"/>
      <c r="D1235" s="98"/>
      <c r="E1235" s="276"/>
    </row>
    <row r="1236" spans="1:5" ht="15">
      <c r="A1236" s="129"/>
      <c r="B1236" s="274"/>
      <c r="C1236" s="98"/>
      <c r="D1236" s="98"/>
      <c r="E1236" s="276"/>
    </row>
    <row r="1237" spans="1:5" ht="15">
      <c r="A1237" s="129"/>
      <c r="B1237" s="274"/>
      <c r="C1237" s="98"/>
      <c r="D1237" s="98"/>
      <c r="E1237" s="276"/>
    </row>
    <row r="1238" spans="1:5" ht="15">
      <c r="A1238" s="129"/>
      <c r="B1238" s="274"/>
      <c r="C1238" s="98"/>
      <c r="D1238" s="98"/>
      <c r="E1238" s="276"/>
    </row>
    <row r="1239" spans="1:5" ht="15">
      <c r="A1239" s="129"/>
      <c r="B1239" s="274"/>
      <c r="C1239" s="98"/>
      <c r="D1239" s="98"/>
      <c r="E1239" s="276"/>
    </row>
    <row r="1240" spans="1:5" ht="15">
      <c r="A1240" s="129"/>
      <c r="B1240" s="274"/>
      <c r="C1240" s="98"/>
      <c r="D1240" s="98"/>
      <c r="E1240" s="276"/>
    </row>
    <row r="1241" spans="1:5" ht="15">
      <c r="A1241" s="129"/>
      <c r="B1241" s="274"/>
      <c r="C1241" s="98"/>
      <c r="D1241" s="98"/>
      <c r="E1241" s="276"/>
    </row>
    <row r="1242" spans="1:5" ht="15">
      <c r="A1242" s="129"/>
      <c r="B1242" s="274"/>
      <c r="C1242" s="98"/>
      <c r="D1242" s="98"/>
      <c r="E1242" s="276"/>
    </row>
    <row r="1243" spans="1:5" ht="15">
      <c r="A1243" s="129"/>
      <c r="B1243" s="274"/>
      <c r="C1243" s="98"/>
      <c r="D1243" s="98"/>
      <c r="E1243" s="276"/>
    </row>
    <row r="1244" spans="1:5" ht="15">
      <c r="A1244" s="129"/>
      <c r="B1244" s="274"/>
      <c r="C1244" s="98"/>
      <c r="D1244" s="98"/>
      <c r="E1244" s="276"/>
    </row>
    <row r="1245" spans="1:5" ht="15">
      <c r="A1245" s="129"/>
      <c r="B1245" s="274"/>
      <c r="C1245" s="98"/>
      <c r="D1245" s="98"/>
      <c r="E1245" s="276"/>
    </row>
    <row r="1246" spans="1:5" ht="15">
      <c r="A1246" s="129"/>
      <c r="B1246" s="274"/>
      <c r="C1246" s="98"/>
      <c r="D1246" s="98"/>
      <c r="E1246" s="276"/>
    </row>
    <row r="1247" spans="1:5" ht="15">
      <c r="A1247" s="129"/>
      <c r="B1247" s="274"/>
      <c r="C1247" s="98"/>
      <c r="D1247" s="98"/>
      <c r="E1247" s="276"/>
    </row>
    <row r="1248" spans="1:5" ht="15">
      <c r="A1248" s="129"/>
      <c r="B1248" s="274"/>
      <c r="C1248" s="98"/>
      <c r="D1248" s="98"/>
      <c r="E1248" s="276"/>
    </row>
    <row r="1249" spans="1:5" ht="15">
      <c r="A1249" s="129"/>
      <c r="B1249" s="274"/>
      <c r="C1249" s="98"/>
      <c r="D1249" s="98"/>
      <c r="E1249" s="276"/>
    </row>
    <row r="1250" spans="1:5" ht="15">
      <c r="A1250" s="129"/>
      <c r="B1250" s="274"/>
      <c r="C1250" s="98"/>
      <c r="D1250" s="98"/>
      <c r="E1250" s="276"/>
    </row>
    <row r="1251" spans="1:5" ht="15">
      <c r="A1251" s="129"/>
      <c r="B1251" s="274"/>
      <c r="C1251" s="98"/>
      <c r="D1251" s="98"/>
      <c r="E1251" s="276"/>
    </row>
    <row r="1252" spans="1:5" ht="15">
      <c r="A1252" s="129"/>
      <c r="B1252" s="274"/>
      <c r="C1252" s="98"/>
      <c r="D1252" s="98"/>
      <c r="E1252" s="276"/>
    </row>
    <row r="1253" spans="1:5" ht="15">
      <c r="A1253" s="129"/>
      <c r="B1253" s="274"/>
      <c r="C1253" s="98"/>
      <c r="D1253" s="98"/>
      <c r="E1253" s="276"/>
    </row>
    <row r="1254" spans="1:5" ht="15">
      <c r="A1254" s="129"/>
      <c r="B1254" s="274"/>
      <c r="C1254" s="98"/>
      <c r="D1254" s="98"/>
      <c r="E1254" s="276"/>
    </row>
    <row r="1255" spans="1:5" ht="15">
      <c r="A1255" s="129"/>
      <c r="B1255" s="274"/>
      <c r="C1255" s="98"/>
      <c r="D1255" s="98"/>
      <c r="E1255" s="276"/>
    </row>
    <row r="1256" spans="1:5" ht="15">
      <c r="A1256" s="129"/>
      <c r="B1256" s="274"/>
      <c r="C1256" s="98"/>
      <c r="D1256" s="98"/>
      <c r="E1256" s="276"/>
    </row>
    <row r="1257" spans="1:5" ht="15">
      <c r="A1257" s="129"/>
      <c r="B1257" s="274"/>
      <c r="C1257" s="98"/>
      <c r="D1257" s="98"/>
      <c r="E1257" s="276"/>
    </row>
    <row r="1258" spans="1:5" ht="15">
      <c r="A1258" s="129"/>
      <c r="B1258" s="274"/>
      <c r="C1258" s="98"/>
      <c r="D1258" s="98"/>
      <c r="E1258" s="276"/>
    </row>
    <row r="1259" spans="1:5" ht="15">
      <c r="A1259" s="129"/>
      <c r="B1259" s="274"/>
      <c r="C1259" s="98"/>
      <c r="D1259" s="98"/>
      <c r="E1259" s="276"/>
    </row>
    <row r="1260" spans="1:5" ht="15">
      <c r="A1260" s="129"/>
      <c r="B1260" s="274"/>
      <c r="C1260" s="98"/>
      <c r="D1260" s="98"/>
      <c r="E1260" s="276"/>
    </row>
    <row r="1261" spans="1:5" ht="15">
      <c r="A1261" s="129"/>
      <c r="B1261" s="274"/>
      <c r="C1261" s="98"/>
      <c r="D1261" s="98"/>
      <c r="E1261" s="276"/>
    </row>
    <row r="1262" spans="1:5" ht="15">
      <c r="A1262" s="129"/>
      <c r="B1262" s="274"/>
      <c r="C1262" s="98"/>
      <c r="D1262" s="98"/>
      <c r="E1262" s="276"/>
    </row>
    <row r="1263" spans="1:5" ht="15">
      <c r="A1263" s="129"/>
      <c r="B1263" s="274"/>
      <c r="C1263" s="98"/>
      <c r="D1263" s="98"/>
      <c r="E1263" s="276"/>
    </row>
    <row r="1264" spans="1:5" ht="15">
      <c r="A1264" s="129"/>
      <c r="B1264" s="274"/>
      <c r="C1264" s="98"/>
      <c r="D1264" s="98"/>
      <c r="E1264" s="276"/>
    </row>
    <row r="1265" spans="1:5" ht="15">
      <c r="A1265" s="129"/>
      <c r="B1265" s="274"/>
      <c r="C1265" s="98"/>
      <c r="D1265" s="98"/>
      <c r="E1265" s="276"/>
    </row>
    <row r="1266" spans="1:5" ht="15">
      <c r="A1266" s="129"/>
      <c r="B1266" s="274"/>
      <c r="C1266" s="98"/>
      <c r="D1266" s="98"/>
      <c r="E1266" s="276"/>
    </row>
    <row r="1267" spans="1:5" ht="15">
      <c r="A1267" s="129"/>
      <c r="B1267" s="274"/>
      <c r="C1267" s="98"/>
      <c r="D1267" s="98"/>
      <c r="E1267" s="276"/>
    </row>
    <row r="1268" spans="1:5" ht="15">
      <c r="A1268" s="129"/>
      <c r="B1268" s="274"/>
      <c r="C1268" s="98"/>
      <c r="D1268" s="98"/>
      <c r="E1268" s="276"/>
    </row>
    <row r="1269" spans="1:5" ht="15">
      <c r="A1269" s="129"/>
      <c r="B1269" s="274"/>
      <c r="C1269" s="98"/>
      <c r="D1269" s="98"/>
      <c r="E1269" s="276"/>
    </row>
    <row r="1270" spans="1:5" ht="15">
      <c r="A1270" s="129"/>
      <c r="B1270" s="274"/>
      <c r="C1270" s="98"/>
      <c r="D1270" s="98"/>
      <c r="E1270" s="276"/>
    </row>
    <row r="1271" spans="1:5" ht="15">
      <c r="A1271" s="129"/>
      <c r="B1271" s="274"/>
      <c r="C1271" s="98"/>
      <c r="D1271" s="98"/>
      <c r="E1271" s="276"/>
    </row>
    <row r="1272" spans="1:5" ht="15">
      <c r="A1272" s="129"/>
      <c r="B1272" s="274"/>
      <c r="C1272" s="98"/>
      <c r="D1272" s="98"/>
      <c r="E1272" s="276"/>
    </row>
    <row r="1273" spans="1:5" ht="15">
      <c r="A1273" s="129"/>
      <c r="B1273" s="274"/>
      <c r="C1273" s="98"/>
      <c r="D1273" s="98"/>
      <c r="E1273" s="276"/>
    </row>
    <row r="1274" spans="1:5" ht="15">
      <c r="A1274" s="129"/>
      <c r="B1274" s="274"/>
      <c r="C1274" s="98"/>
      <c r="D1274" s="98"/>
      <c r="E1274" s="276"/>
    </row>
    <row r="1275" spans="1:5" ht="15">
      <c r="A1275" s="129"/>
      <c r="B1275" s="274"/>
      <c r="C1275" s="98"/>
      <c r="D1275" s="98"/>
      <c r="E1275" s="276"/>
    </row>
    <row r="1276" spans="1:5" ht="15">
      <c r="A1276" s="129"/>
      <c r="B1276" s="274"/>
      <c r="C1276" s="98"/>
      <c r="D1276" s="98"/>
      <c r="E1276" s="276"/>
    </row>
    <row r="1277" spans="1:5" ht="15">
      <c r="A1277" s="129"/>
      <c r="B1277" s="274"/>
      <c r="C1277" s="98"/>
      <c r="D1277" s="98"/>
      <c r="E1277" s="276"/>
    </row>
    <row r="1278" spans="1:5" ht="15">
      <c r="A1278" s="129"/>
      <c r="B1278" s="274"/>
      <c r="C1278" s="98"/>
      <c r="D1278" s="98"/>
      <c r="E1278" s="276"/>
    </row>
    <row r="1279" spans="1:5" ht="15">
      <c r="A1279" s="129"/>
      <c r="B1279" s="274"/>
      <c r="C1279" s="98"/>
      <c r="D1279" s="98"/>
      <c r="E1279" s="276"/>
    </row>
    <row r="1280" spans="1:5" ht="15">
      <c r="A1280" s="129"/>
      <c r="B1280" s="274"/>
      <c r="C1280" s="98"/>
      <c r="D1280" s="98"/>
      <c r="E1280" s="276"/>
    </row>
    <row r="1281" spans="1:5" ht="15">
      <c r="A1281" s="129"/>
      <c r="B1281" s="274"/>
      <c r="C1281" s="98"/>
      <c r="D1281" s="98"/>
      <c r="E1281" s="276"/>
    </row>
    <row r="1282" spans="1:5" ht="15">
      <c r="A1282" s="129"/>
      <c r="B1282" s="274"/>
      <c r="C1282" s="98"/>
      <c r="D1282" s="98"/>
      <c r="E1282" s="276"/>
    </row>
    <row r="1283" spans="1:5" ht="15">
      <c r="A1283" s="129"/>
      <c r="B1283" s="274"/>
      <c r="C1283" s="98"/>
      <c r="D1283" s="98"/>
      <c r="E1283" s="276"/>
    </row>
    <row r="1284" spans="1:5" ht="15">
      <c r="A1284" s="129"/>
      <c r="B1284" s="274"/>
      <c r="C1284" s="98"/>
      <c r="D1284" s="98"/>
      <c r="E1284" s="276"/>
    </row>
    <row r="1285" spans="1:5" ht="15">
      <c r="A1285" s="129"/>
      <c r="B1285" s="274"/>
      <c r="C1285" s="98"/>
      <c r="D1285" s="98"/>
      <c r="E1285" s="276"/>
    </row>
    <row r="1286" spans="1:5" ht="15">
      <c r="A1286" s="129"/>
      <c r="B1286" s="274"/>
      <c r="C1286" s="98"/>
      <c r="D1286" s="98"/>
      <c r="E1286" s="276"/>
    </row>
    <row r="1287" spans="1:5" ht="15">
      <c r="A1287" s="129"/>
      <c r="B1287" s="274"/>
      <c r="C1287" s="98"/>
      <c r="D1287" s="98"/>
      <c r="E1287" s="276"/>
    </row>
    <row r="1288" spans="1:5" ht="15">
      <c r="A1288" s="129"/>
      <c r="B1288" s="274"/>
      <c r="C1288" s="98"/>
      <c r="D1288" s="98"/>
      <c r="E1288" s="276"/>
    </row>
    <row r="1289" spans="1:5" ht="15">
      <c r="A1289" s="129"/>
      <c r="B1289" s="274"/>
      <c r="C1289" s="98"/>
      <c r="D1289" s="98"/>
      <c r="E1289" s="276"/>
    </row>
    <row r="1290" spans="1:5" ht="15">
      <c r="A1290" s="129"/>
      <c r="B1290" s="274"/>
      <c r="C1290" s="98"/>
      <c r="D1290" s="98"/>
      <c r="E1290" s="276"/>
    </row>
    <row r="1291" spans="1:5" ht="15">
      <c r="A1291" s="129"/>
      <c r="B1291" s="274"/>
      <c r="C1291" s="98"/>
      <c r="D1291" s="98"/>
      <c r="E1291" s="276"/>
    </row>
    <row r="1292" spans="1:5" ht="15">
      <c r="A1292" s="129"/>
      <c r="B1292" s="274"/>
      <c r="C1292" s="98"/>
      <c r="D1292" s="98"/>
      <c r="E1292" s="276"/>
    </row>
    <row r="1293" spans="1:5" ht="15">
      <c r="A1293" s="129"/>
      <c r="B1293" s="274"/>
      <c r="C1293" s="98"/>
      <c r="D1293" s="98"/>
      <c r="E1293" s="276"/>
    </row>
    <row r="1294" spans="1:5" ht="15">
      <c r="A1294" s="129"/>
      <c r="B1294" s="274"/>
      <c r="C1294" s="98"/>
      <c r="D1294" s="98"/>
      <c r="E1294" s="276"/>
    </row>
    <row r="1295" spans="1:5" ht="15">
      <c r="A1295" s="129"/>
      <c r="B1295" s="274"/>
      <c r="C1295" s="98"/>
      <c r="D1295" s="98"/>
      <c r="E1295" s="276"/>
    </row>
    <row r="1296" spans="1:5" ht="15">
      <c r="A1296" s="129"/>
      <c r="B1296" s="274"/>
      <c r="C1296" s="98"/>
      <c r="D1296" s="98"/>
      <c r="E1296" s="276"/>
    </row>
    <row r="1297" spans="1:5" ht="15">
      <c r="A1297" s="129"/>
      <c r="B1297" s="274"/>
      <c r="C1297" s="98"/>
      <c r="D1297" s="98"/>
      <c r="E1297" s="276"/>
    </row>
    <row r="1298" spans="1:5" ht="15">
      <c r="A1298" s="129"/>
      <c r="B1298" s="274"/>
      <c r="C1298" s="98"/>
      <c r="D1298" s="98"/>
      <c r="E1298" s="276"/>
    </row>
    <row r="1299" spans="1:5" ht="15">
      <c r="A1299" s="129"/>
      <c r="B1299" s="274"/>
      <c r="C1299" s="98"/>
      <c r="D1299" s="98"/>
      <c r="E1299" s="276"/>
    </row>
    <row r="1300" spans="1:5" ht="15">
      <c r="A1300" s="129"/>
      <c r="B1300" s="274"/>
      <c r="C1300" s="98"/>
      <c r="D1300" s="98"/>
      <c r="E1300" s="276"/>
    </row>
    <row r="1301" spans="1:5" ht="15">
      <c r="A1301" s="129"/>
      <c r="B1301" s="274"/>
      <c r="C1301" s="98"/>
      <c r="D1301" s="98"/>
      <c r="E1301" s="276"/>
    </row>
    <row r="1302" spans="1:5" ht="15">
      <c r="A1302" s="129"/>
      <c r="B1302" s="274"/>
      <c r="C1302" s="98"/>
      <c r="D1302" s="98"/>
      <c r="E1302" s="276"/>
    </row>
    <row r="1303" spans="1:5" ht="15">
      <c r="A1303" s="129"/>
      <c r="B1303" s="274"/>
      <c r="C1303" s="98"/>
      <c r="D1303" s="98"/>
      <c r="E1303" s="276"/>
    </row>
    <row r="1304" spans="1:5" ht="15">
      <c r="A1304" s="129"/>
      <c r="B1304" s="274"/>
      <c r="C1304" s="98"/>
      <c r="D1304" s="98"/>
      <c r="E1304" s="276"/>
    </row>
    <row r="1305" spans="1:5" ht="15">
      <c r="A1305" s="129"/>
      <c r="B1305" s="274"/>
      <c r="C1305" s="98"/>
      <c r="D1305" s="98"/>
      <c r="E1305" s="276"/>
    </row>
    <row r="1306" spans="1:5" ht="15">
      <c r="A1306" s="129"/>
      <c r="B1306" s="274"/>
      <c r="C1306" s="98"/>
      <c r="D1306" s="98"/>
      <c r="E1306" s="276"/>
    </row>
    <row r="1307" spans="1:5" ht="15">
      <c r="A1307" s="129"/>
      <c r="B1307" s="274"/>
      <c r="C1307" s="98"/>
      <c r="D1307" s="98"/>
      <c r="E1307" s="276"/>
    </row>
    <row r="1308" spans="1:5" ht="15">
      <c r="A1308" s="129"/>
      <c r="B1308" s="274"/>
      <c r="C1308" s="98"/>
      <c r="D1308" s="98"/>
      <c r="E1308" s="276"/>
    </row>
    <row r="1309" spans="1:5" ht="15">
      <c r="A1309" s="129"/>
      <c r="B1309" s="274"/>
      <c r="C1309" s="98"/>
      <c r="D1309" s="98"/>
      <c r="E1309" s="276"/>
    </row>
    <row r="1310" spans="1:5" ht="15">
      <c r="A1310" s="129"/>
      <c r="B1310" s="274"/>
      <c r="C1310" s="98"/>
      <c r="D1310" s="98"/>
      <c r="E1310" s="276"/>
    </row>
    <row r="1311" spans="1:5" ht="15">
      <c r="A1311" s="129"/>
      <c r="B1311" s="274"/>
      <c r="C1311" s="98"/>
      <c r="D1311" s="98"/>
      <c r="E1311" s="276"/>
    </row>
    <row r="1312" spans="1:5" ht="15">
      <c r="A1312" s="129"/>
      <c r="B1312" s="274"/>
      <c r="C1312" s="98"/>
      <c r="D1312" s="98"/>
      <c r="E1312" s="276"/>
    </row>
    <row r="1313" spans="1:5" ht="15">
      <c r="A1313" s="129"/>
      <c r="B1313" s="274"/>
      <c r="C1313" s="98"/>
      <c r="D1313" s="98"/>
      <c r="E1313" s="276"/>
    </row>
    <row r="1314" spans="1:5" ht="15">
      <c r="A1314" s="129"/>
      <c r="B1314" s="274"/>
      <c r="C1314" s="98"/>
      <c r="D1314" s="98"/>
      <c r="E1314" s="276"/>
    </row>
    <row r="1315" spans="1:5" ht="15">
      <c r="A1315" s="129"/>
      <c r="B1315" s="274"/>
      <c r="C1315" s="98"/>
      <c r="D1315" s="98"/>
      <c r="E1315" s="276"/>
    </row>
    <row r="1316" spans="1:5" ht="15">
      <c r="A1316" s="129"/>
      <c r="B1316" s="274"/>
      <c r="C1316" s="98"/>
      <c r="D1316" s="98"/>
      <c r="E1316" s="276"/>
    </row>
    <row r="1317" spans="1:5" ht="15">
      <c r="A1317" s="129"/>
      <c r="B1317" s="274"/>
      <c r="C1317" s="98"/>
      <c r="D1317" s="98"/>
      <c r="E1317" s="276"/>
    </row>
    <row r="1318" spans="1:5" ht="15">
      <c r="A1318" s="129"/>
      <c r="B1318" s="274"/>
      <c r="C1318" s="98"/>
      <c r="D1318" s="98"/>
      <c r="E1318" s="276"/>
    </row>
    <row r="1319" spans="1:5" ht="15">
      <c r="A1319" s="129"/>
      <c r="B1319" s="274"/>
      <c r="C1319" s="98"/>
      <c r="D1319" s="98"/>
      <c r="E1319" s="276"/>
    </row>
    <row r="1320" spans="1:5" ht="15">
      <c r="A1320" s="129"/>
      <c r="B1320" s="274"/>
      <c r="C1320" s="98"/>
      <c r="D1320" s="98"/>
      <c r="E1320" s="276"/>
    </row>
    <row r="1321" spans="1:5" ht="15">
      <c r="A1321" s="129"/>
      <c r="B1321" s="274"/>
      <c r="C1321" s="98"/>
      <c r="D1321" s="98"/>
      <c r="E1321" s="276"/>
    </row>
    <row r="1322" spans="1:5" ht="15">
      <c r="A1322" s="129"/>
      <c r="B1322" s="274"/>
      <c r="C1322" s="98"/>
      <c r="D1322" s="98"/>
      <c r="E1322" s="276"/>
    </row>
    <row r="1323" spans="1:5" ht="15">
      <c r="A1323" s="129"/>
      <c r="B1323" s="274"/>
      <c r="C1323" s="98"/>
      <c r="D1323" s="98"/>
      <c r="E1323" s="276"/>
    </row>
    <row r="1324" spans="1:5" ht="15">
      <c r="A1324" s="129"/>
      <c r="B1324" s="274"/>
      <c r="C1324" s="98"/>
      <c r="D1324" s="98"/>
      <c r="E1324" s="276"/>
    </row>
    <row r="1325" spans="1:5" ht="15">
      <c r="A1325" s="129"/>
      <c r="B1325" s="274"/>
      <c r="C1325" s="98"/>
      <c r="D1325" s="98"/>
      <c r="E1325" s="276"/>
    </row>
    <row r="1326" spans="1:5" ht="15">
      <c r="A1326" s="129"/>
      <c r="B1326" s="274"/>
      <c r="C1326" s="98"/>
      <c r="D1326" s="98"/>
      <c r="E1326" s="276"/>
    </row>
    <row r="1327" spans="1:5" ht="15">
      <c r="A1327" s="129"/>
      <c r="B1327" s="274"/>
      <c r="C1327" s="98"/>
      <c r="D1327" s="98"/>
      <c r="E1327" s="276"/>
    </row>
    <row r="1328" spans="1:5" ht="15">
      <c r="A1328" s="129"/>
      <c r="B1328" s="274"/>
      <c r="C1328" s="98"/>
      <c r="D1328" s="98"/>
      <c r="E1328" s="276"/>
    </row>
    <row r="1329" spans="1:5" ht="15">
      <c r="A1329" s="129"/>
      <c r="B1329" s="274"/>
      <c r="C1329" s="98"/>
      <c r="D1329" s="98"/>
      <c r="E1329" s="276"/>
    </row>
    <row r="1330" spans="1:5" ht="15">
      <c r="A1330" s="129"/>
      <c r="B1330" s="274"/>
      <c r="C1330" s="98"/>
      <c r="D1330" s="98"/>
      <c r="E1330" s="276"/>
    </row>
    <row r="1331" spans="1:5" ht="15">
      <c r="A1331" s="129"/>
      <c r="B1331" s="274"/>
      <c r="C1331" s="98"/>
      <c r="D1331" s="98"/>
      <c r="E1331" s="276"/>
    </row>
    <row r="1332" spans="1:5" ht="15">
      <c r="A1332" s="129"/>
      <c r="B1332" s="274"/>
      <c r="C1332" s="98"/>
      <c r="D1332" s="98"/>
      <c r="E1332" s="276"/>
    </row>
    <row r="1333" spans="1:5" ht="15">
      <c r="A1333" s="129"/>
      <c r="B1333" s="274"/>
      <c r="C1333" s="98"/>
      <c r="D1333" s="98"/>
      <c r="E1333" s="276"/>
    </row>
    <row r="1334" spans="1:5" ht="15">
      <c r="A1334" s="129"/>
      <c r="B1334" s="274"/>
      <c r="C1334" s="98"/>
      <c r="D1334" s="98"/>
      <c r="E1334" s="276"/>
    </row>
    <row r="1335" spans="1:5" ht="15">
      <c r="A1335" s="129"/>
      <c r="B1335" s="274"/>
      <c r="C1335" s="98"/>
      <c r="D1335" s="98"/>
      <c r="E1335" s="276"/>
    </row>
    <row r="1336" spans="1:5" ht="15">
      <c r="A1336" s="129"/>
      <c r="B1336" s="274"/>
      <c r="C1336" s="98"/>
      <c r="D1336" s="98"/>
      <c r="E1336" s="276"/>
    </row>
    <row r="1337" spans="1:5" ht="15">
      <c r="A1337" s="129"/>
      <c r="B1337" s="274"/>
      <c r="C1337" s="98"/>
      <c r="D1337" s="98"/>
      <c r="E1337" s="276"/>
    </row>
    <row r="1338" spans="1:5" ht="15">
      <c r="A1338" s="129"/>
      <c r="B1338" s="274"/>
      <c r="C1338" s="98"/>
      <c r="D1338" s="98"/>
      <c r="E1338" s="276"/>
    </row>
    <row r="1339" spans="1:5" ht="15">
      <c r="A1339" s="129"/>
      <c r="B1339" s="274"/>
      <c r="C1339" s="98"/>
      <c r="D1339" s="98"/>
      <c r="E1339" s="276"/>
    </row>
    <row r="1340" spans="1:5" ht="15">
      <c r="A1340" s="129"/>
      <c r="B1340" s="274"/>
      <c r="C1340" s="98"/>
      <c r="D1340" s="98"/>
      <c r="E1340" s="276"/>
    </row>
    <row r="1341" spans="1:5" ht="15">
      <c r="A1341" s="129"/>
      <c r="B1341" s="274"/>
      <c r="C1341" s="98"/>
      <c r="D1341" s="98"/>
      <c r="E1341" s="276"/>
    </row>
    <row r="1342" spans="1:5" ht="15">
      <c r="A1342" s="129"/>
      <c r="B1342" s="274"/>
      <c r="C1342" s="98"/>
      <c r="D1342" s="98"/>
      <c r="E1342" s="276"/>
    </row>
    <row r="1343" spans="1:5" ht="15">
      <c r="A1343" s="129"/>
      <c r="B1343" s="274"/>
      <c r="C1343" s="98"/>
      <c r="D1343" s="98"/>
      <c r="E1343" s="276"/>
    </row>
    <row r="1344" spans="1:5" ht="15">
      <c r="A1344" s="129"/>
      <c r="B1344" s="274"/>
      <c r="C1344" s="98"/>
      <c r="D1344" s="98"/>
      <c r="E1344" s="276"/>
    </row>
    <row r="1345" spans="1:5" ht="15">
      <c r="A1345" s="129"/>
      <c r="B1345" s="274"/>
      <c r="C1345" s="98"/>
      <c r="D1345" s="98"/>
      <c r="E1345" s="276"/>
    </row>
    <row r="1346" spans="1:5" ht="15">
      <c r="A1346" s="129"/>
      <c r="B1346" s="274"/>
      <c r="C1346" s="98"/>
      <c r="D1346" s="98"/>
      <c r="E1346" s="276"/>
    </row>
    <row r="1347" spans="1:5" ht="15">
      <c r="A1347" s="129"/>
      <c r="B1347" s="274"/>
      <c r="C1347" s="98"/>
      <c r="D1347" s="98"/>
      <c r="E1347" s="276"/>
    </row>
    <row r="1348" spans="1:5" ht="15">
      <c r="A1348" s="129"/>
      <c r="B1348" s="274"/>
      <c r="C1348" s="98"/>
      <c r="D1348" s="98"/>
      <c r="E1348" s="276"/>
    </row>
    <row r="1349" spans="1:5" ht="15">
      <c r="A1349" s="129"/>
      <c r="B1349" s="274"/>
      <c r="C1349" s="98"/>
      <c r="D1349" s="98"/>
      <c r="E1349" s="276"/>
    </row>
    <row r="1350" spans="1:5" ht="15">
      <c r="A1350" s="129"/>
      <c r="B1350" s="274"/>
      <c r="C1350" s="98"/>
      <c r="D1350" s="98"/>
      <c r="E1350" s="276"/>
    </row>
    <row r="1351" spans="1:5" ht="15">
      <c r="A1351" s="129"/>
      <c r="B1351" s="274"/>
      <c r="C1351" s="98"/>
      <c r="D1351" s="98"/>
      <c r="E1351" s="276"/>
    </row>
    <row r="1352" spans="1:5" ht="15">
      <c r="A1352" s="129"/>
      <c r="B1352" s="274"/>
      <c r="C1352" s="98"/>
      <c r="D1352" s="98"/>
      <c r="E1352" s="276"/>
    </row>
    <row r="1353" spans="1:5" ht="15">
      <c r="A1353" s="129"/>
      <c r="B1353" s="274"/>
      <c r="C1353" s="98"/>
      <c r="D1353" s="98"/>
      <c r="E1353" s="276"/>
    </row>
    <row r="1354" spans="1:5" ht="15">
      <c r="A1354" s="129"/>
      <c r="B1354" s="274"/>
      <c r="C1354" s="98"/>
      <c r="D1354" s="98"/>
      <c r="E1354" s="276"/>
    </row>
    <row r="1355" spans="1:5" ht="15">
      <c r="A1355" s="129"/>
      <c r="B1355" s="274"/>
      <c r="C1355" s="98"/>
      <c r="D1355" s="98"/>
      <c r="E1355" s="276"/>
    </row>
    <row r="1356" spans="1:5" ht="15">
      <c r="A1356" s="129"/>
      <c r="B1356" s="274"/>
      <c r="C1356" s="98"/>
      <c r="D1356" s="98"/>
      <c r="E1356" s="276"/>
    </row>
    <row r="1357" spans="1:5" ht="15">
      <c r="A1357" s="129"/>
      <c r="B1357" s="274"/>
      <c r="C1357" s="98"/>
      <c r="D1357" s="98"/>
      <c r="E1357" s="276"/>
    </row>
    <row r="1358" spans="1:5" ht="15">
      <c r="A1358" s="129"/>
      <c r="B1358" s="274"/>
      <c r="C1358" s="98"/>
      <c r="D1358" s="98"/>
      <c r="E1358" s="276"/>
    </row>
    <row r="1359" spans="1:5" ht="15">
      <c r="A1359" s="129"/>
      <c r="B1359" s="274"/>
      <c r="C1359" s="98"/>
      <c r="D1359" s="98"/>
      <c r="E1359" s="276"/>
    </row>
    <row r="1360" spans="1:5" ht="15">
      <c r="A1360" s="129"/>
      <c r="B1360" s="274"/>
      <c r="C1360" s="98"/>
      <c r="D1360" s="98"/>
      <c r="E1360" s="276"/>
    </row>
    <row r="1361" spans="1:5" ht="15">
      <c r="A1361" s="129"/>
      <c r="B1361" s="274"/>
      <c r="C1361" s="98"/>
      <c r="D1361" s="98"/>
      <c r="E1361" s="276"/>
    </row>
    <row r="1362" spans="1:5" ht="15">
      <c r="A1362" s="129"/>
      <c r="B1362" s="274"/>
      <c r="C1362" s="98"/>
      <c r="D1362" s="98"/>
      <c r="E1362" s="276"/>
    </row>
    <row r="1363" spans="1:5" ht="15">
      <c r="A1363" s="129"/>
      <c r="B1363" s="274"/>
      <c r="C1363" s="98"/>
      <c r="D1363" s="98"/>
      <c r="E1363" s="276"/>
    </row>
    <row r="1364" spans="1:5" ht="15">
      <c r="A1364" s="129"/>
      <c r="B1364" s="274"/>
      <c r="C1364" s="98"/>
      <c r="D1364" s="98"/>
      <c r="E1364" s="276"/>
    </row>
    <row r="1365" spans="1:5" ht="15">
      <c r="A1365" s="129"/>
      <c r="B1365" s="274"/>
      <c r="C1365" s="98"/>
      <c r="D1365" s="98"/>
      <c r="E1365" s="276"/>
    </row>
    <row r="1366" spans="1:5" ht="15">
      <c r="A1366" s="129"/>
      <c r="B1366" s="274"/>
      <c r="C1366" s="98"/>
      <c r="D1366" s="98"/>
      <c r="E1366" s="276"/>
    </row>
    <row r="1367" spans="1:5" ht="15">
      <c r="A1367" s="129"/>
      <c r="B1367" s="274"/>
      <c r="C1367" s="98"/>
      <c r="D1367" s="98"/>
      <c r="E1367" s="276"/>
    </row>
    <row r="1368" spans="1:5" ht="15">
      <c r="A1368" s="129"/>
      <c r="B1368" s="274"/>
      <c r="C1368" s="98"/>
      <c r="D1368" s="98"/>
      <c r="E1368" s="276"/>
    </row>
    <row r="1369" spans="1:5" ht="15">
      <c r="A1369" s="129"/>
      <c r="B1369" s="274"/>
      <c r="C1369" s="98"/>
      <c r="D1369" s="98"/>
      <c r="E1369" s="276"/>
    </row>
    <row r="1370" spans="1:5" ht="15">
      <c r="A1370" s="129"/>
      <c r="B1370" s="274"/>
      <c r="C1370" s="98"/>
      <c r="D1370" s="98"/>
      <c r="E1370" s="276"/>
    </row>
    <row r="1371" spans="1:5" ht="15">
      <c r="A1371" s="129"/>
      <c r="B1371" s="274"/>
      <c r="C1371" s="98"/>
      <c r="D1371" s="98"/>
      <c r="E1371" s="276"/>
    </row>
    <row r="1372" spans="1:5" ht="15">
      <c r="A1372" s="129"/>
      <c r="B1372" s="274"/>
      <c r="C1372" s="98"/>
      <c r="D1372" s="98"/>
      <c r="E1372" s="276"/>
    </row>
    <row r="1373" spans="1:5" ht="15">
      <c r="A1373" s="129"/>
      <c r="B1373" s="274"/>
      <c r="C1373" s="98"/>
      <c r="D1373" s="98"/>
      <c r="E1373" s="276"/>
    </row>
    <row r="1374" spans="1:5" ht="15">
      <c r="A1374" s="129"/>
      <c r="B1374" s="274"/>
      <c r="C1374" s="98"/>
      <c r="D1374" s="98"/>
      <c r="E1374" s="276"/>
    </row>
    <row r="1375" spans="1:5" ht="15">
      <c r="A1375" s="129"/>
      <c r="B1375" s="274"/>
      <c r="C1375" s="98"/>
      <c r="D1375" s="98"/>
      <c r="E1375" s="276"/>
    </row>
    <row r="1376" spans="1:5" ht="15">
      <c r="A1376" s="129"/>
      <c r="B1376" s="274"/>
      <c r="C1376" s="98"/>
      <c r="D1376" s="98"/>
      <c r="E1376" s="276"/>
    </row>
    <row r="1377" spans="1:5" ht="15">
      <c r="A1377" s="129"/>
      <c r="B1377" s="274"/>
      <c r="C1377" s="98"/>
      <c r="D1377" s="98"/>
      <c r="E1377" s="276"/>
    </row>
    <row r="1378" spans="1:5" ht="15">
      <c r="A1378" s="129"/>
      <c r="B1378" s="274"/>
      <c r="C1378" s="98"/>
      <c r="D1378" s="98"/>
      <c r="E1378" s="276"/>
    </row>
    <row r="1379" spans="1:5" ht="15">
      <c r="A1379" s="129"/>
      <c r="B1379" s="274"/>
      <c r="C1379" s="98"/>
      <c r="D1379" s="98"/>
      <c r="E1379" s="276"/>
    </row>
    <row r="1380" spans="1:5" ht="15">
      <c r="A1380" s="129"/>
      <c r="B1380" s="274"/>
      <c r="C1380" s="98"/>
      <c r="D1380" s="98"/>
      <c r="E1380" s="276"/>
    </row>
    <row r="1381" spans="1:5" ht="15">
      <c r="A1381" s="129"/>
      <c r="B1381" s="274"/>
      <c r="C1381" s="98"/>
      <c r="D1381" s="98"/>
      <c r="E1381" s="276"/>
    </row>
    <row r="1382" spans="1:5" ht="15">
      <c r="A1382" s="129"/>
      <c r="B1382" s="274"/>
      <c r="C1382" s="98"/>
      <c r="D1382" s="98"/>
      <c r="E1382" s="276"/>
    </row>
    <row r="1383" spans="1:5" ht="15">
      <c r="A1383" s="129"/>
      <c r="B1383" s="274"/>
      <c r="C1383" s="98"/>
      <c r="D1383" s="98"/>
      <c r="E1383" s="276"/>
    </row>
    <row r="1384" spans="1:5" ht="15">
      <c r="A1384" s="129"/>
      <c r="B1384" s="274"/>
      <c r="C1384" s="98"/>
      <c r="D1384" s="98"/>
      <c r="E1384" s="276"/>
    </row>
    <row r="1385" spans="1:5" ht="15">
      <c r="A1385" s="129"/>
      <c r="B1385" s="274"/>
      <c r="C1385" s="98"/>
      <c r="D1385" s="98"/>
      <c r="E1385" s="276"/>
    </row>
    <row r="1386" spans="1:5" ht="15">
      <c r="A1386" s="129"/>
      <c r="B1386" s="274"/>
      <c r="C1386" s="98"/>
      <c r="D1386" s="98"/>
      <c r="E1386" s="276"/>
    </row>
    <row r="1387" spans="1:5" ht="15">
      <c r="A1387" s="129"/>
      <c r="B1387" s="274"/>
      <c r="C1387" s="98"/>
      <c r="D1387" s="98"/>
      <c r="E1387" s="276"/>
    </row>
    <row r="1388" spans="1:5" ht="15">
      <c r="A1388" s="129"/>
      <c r="B1388" s="274"/>
      <c r="C1388" s="98"/>
      <c r="D1388" s="98"/>
      <c r="E1388" s="276"/>
    </row>
    <row r="1389" spans="1:5" ht="15">
      <c r="A1389" s="129"/>
      <c r="B1389" s="274"/>
      <c r="C1389" s="98"/>
      <c r="D1389" s="98"/>
      <c r="E1389" s="276"/>
    </row>
    <row r="1390" spans="1:5" ht="15">
      <c r="A1390" s="129"/>
      <c r="B1390" s="274"/>
      <c r="C1390" s="98"/>
      <c r="D1390" s="98"/>
      <c r="E1390" s="276"/>
    </row>
    <row r="1391" spans="1:5" ht="15">
      <c r="A1391" s="129"/>
      <c r="B1391" s="274"/>
      <c r="C1391" s="98"/>
      <c r="D1391" s="98"/>
      <c r="E1391" s="276"/>
    </row>
    <row r="1392" spans="1:5" ht="15">
      <c r="A1392" s="129"/>
      <c r="B1392" s="274"/>
      <c r="C1392" s="98"/>
      <c r="D1392" s="98"/>
      <c r="E1392" s="276"/>
    </row>
    <row r="1393" spans="1:5" ht="15">
      <c r="A1393" s="129"/>
      <c r="B1393" s="274"/>
      <c r="C1393" s="98"/>
      <c r="D1393" s="98"/>
      <c r="E1393" s="276"/>
    </row>
    <row r="1394" spans="1:5" ht="15">
      <c r="A1394" s="129"/>
      <c r="B1394" s="274"/>
      <c r="C1394" s="98"/>
      <c r="D1394" s="98"/>
      <c r="E1394" s="276"/>
    </row>
    <row r="1395" spans="1:5" ht="15">
      <c r="A1395" s="129"/>
      <c r="B1395" s="274"/>
      <c r="C1395" s="98"/>
      <c r="D1395" s="98"/>
      <c r="E1395" s="276"/>
    </row>
    <row r="1396" spans="1:5" ht="15">
      <c r="A1396" s="129"/>
      <c r="B1396" s="274"/>
      <c r="C1396" s="98"/>
      <c r="D1396" s="98"/>
      <c r="E1396" s="276"/>
    </row>
    <row r="1397" spans="1:5" ht="15">
      <c r="A1397" s="129"/>
      <c r="B1397" s="274"/>
      <c r="C1397" s="98"/>
      <c r="D1397" s="98"/>
      <c r="E1397" s="276"/>
    </row>
    <row r="1398" spans="1:5" ht="15">
      <c r="A1398" s="129"/>
      <c r="B1398" s="274"/>
      <c r="C1398" s="98"/>
      <c r="D1398" s="98"/>
      <c r="E1398" s="276"/>
    </row>
    <row r="1399" spans="1:5" ht="15">
      <c r="A1399" s="129"/>
      <c r="B1399" s="274"/>
      <c r="C1399" s="98"/>
      <c r="D1399" s="98"/>
      <c r="E1399" s="276"/>
    </row>
    <row r="1400" spans="1:5" ht="15">
      <c r="A1400" s="129"/>
      <c r="B1400" s="274"/>
      <c r="C1400" s="98"/>
      <c r="D1400" s="98"/>
      <c r="E1400" s="276"/>
    </row>
    <row r="1401" spans="1:5" ht="15">
      <c r="A1401" s="129"/>
      <c r="B1401" s="274"/>
      <c r="C1401" s="98"/>
      <c r="D1401" s="98"/>
      <c r="E1401" s="276"/>
    </row>
    <row r="1402" spans="1:5" ht="15">
      <c r="A1402" s="129"/>
      <c r="B1402" s="274"/>
      <c r="C1402" s="98"/>
      <c r="D1402" s="98"/>
      <c r="E1402" s="276"/>
    </row>
    <row r="1403" spans="1:5" ht="15">
      <c r="A1403" s="129"/>
      <c r="B1403" s="274"/>
      <c r="C1403" s="98"/>
      <c r="D1403" s="98"/>
      <c r="E1403" s="276"/>
    </row>
    <row r="1404" spans="1:5" ht="15">
      <c r="A1404" s="129"/>
      <c r="B1404" s="274"/>
      <c r="C1404" s="98"/>
      <c r="D1404" s="98"/>
      <c r="E1404" s="276"/>
    </row>
    <row r="1405" spans="1:5" ht="15">
      <c r="A1405" s="129"/>
      <c r="B1405" s="274"/>
      <c r="C1405" s="98"/>
      <c r="D1405" s="98"/>
      <c r="E1405" s="276"/>
    </row>
    <row r="1406" spans="1:5" ht="15">
      <c r="A1406" s="129"/>
      <c r="B1406" s="274"/>
      <c r="C1406" s="98"/>
      <c r="D1406" s="98"/>
      <c r="E1406" s="276"/>
    </row>
    <row r="1407" spans="1:5" ht="15">
      <c r="A1407" s="129"/>
      <c r="B1407" s="274"/>
      <c r="C1407" s="98"/>
      <c r="D1407" s="98"/>
      <c r="E1407" s="276"/>
    </row>
    <row r="1408" spans="1:5" ht="15">
      <c r="A1408" s="129"/>
      <c r="B1408" s="274"/>
      <c r="C1408" s="98"/>
      <c r="D1408" s="98"/>
      <c r="E1408" s="276"/>
    </row>
    <row r="1409" spans="1:5" ht="15">
      <c r="A1409" s="129"/>
      <c r="B1409" s="274"/>
      <c r="C1409" s="98"/>
      <c r="D1409" s="98"/>
      <c r="E1409" s="276"/>
    </row>
    <row r="1410" spans="1:5" ht="15">
      <c r="A1410" s="129"/>
      <c r="B1410" s="274"/>
      <c r="C1410" s="98"/>
      <c r="D1410" s="98"/>
      <c r="E1410" s="276"/>
    </row>
    <row r="1411" spans="1:5" ht="15">
      <c r="A1411" s="129"/>
      <c r="B1411" s="274"/>
      <c r="C1411" s="98"/>
      <c r="D1411" s="98"/>
      <c r="E1411" s="276"/>
    </row>
    <row r="1412" spans="1:5" ht="15">
      <c r="A1412" s="129"/>
      <c r="B1412" s="274"/>
      <c r="C1412" s="98"/>
      <c r="D1412" s="98"/>
      <c r="E1412" s="276"/>
    </row>
    <row r="1413" spans="1:5" ht="15">
      <c r="A1413" s="129"/>
      <c r="B1413" s="274"/>
      <c r="C1413" s="98"/>
      <c r="D1413" s="98"/>
      <c r="E1413" s="276"/>
    </row>
    <row r="1414" spans="1:5" ht="15">
      <c r="A1414" s="129"/>
      <c r="B1414" s="274"/>
      <c r="C1414" s="98"/>
      <c r="D1414" s="98"/>
      <c r="E1414" s="276"/>
    </row>
    <row r="1415" spans="1:5" ht="15">
      <c r="A1415" s="129"/>
      <c r="B1415" s="274"/>
      <c r="C1415" s="98"/>
      <c r="D1415" s="98"/>
      <c r="E1415" s="276"/>
    </row>
    <row r="1416" spans="1:5" ht="15">
      <c r="A1416" s="129"/>
      <c r="B1416" s="274"/>
      <c r="C1416" s="98"/>
      <c r="D1416" s="98"/>
      <c r="E1416" s="276"/>
    </row>
    <row r="1417" spans="1:5" ht="15">
      <c r="A1417" s="129"/>
      <c r="B1417" s="274"/>
      <c r="C1417" s="98"/>
      <c r="D1417" s="98"/>
      <c r="E1417" s="276"/>
    </row>
    <row r="1418" spans="1:5" ht="15">
      <c r="A1418" s="129"/>
      <c r="B1418" s="274"/>
      <c r="C1418" s="98"/>
      <c r="D1418" s="98"/>
      <c r="E1418" s="276"/>
    </row>
    <row r="1419" spans="1:5" ht="15">
      <c r="A1419" s="129"/>
      <c r="B1419" s="274"/>
      <c r="C1419" s="98"/>
      <c r="D1419" s="98"/>
      <c r="E1419" s="276"/>
    </row>
    <row r="1420" spans="1:5" ht="15">
      <c r="A1420" s="129"/>
      <c r="B1420" s="274"/>
      <c r="C1420" s="98"/>
      <c r="D1420" s="98"/>
      <c r="E1420" s="276"/>
    </row>
    <row r="1421" spans="1:5" ht="15">
      <c r="A1421" s="129"/>
      <c r="B1421" s="274"/>
      <c r="C1421" s="98"/>
      <c r="D1421" s="98"/>
      <c r="E1421" s="276"/>
    </row>
    <row r="1422" spans="1:5" ht="15">
      <c r="A1422" s="129"/>
      <c r="B1422" s="274"/>
      <c r="C1422" s="98"/>
      <c r="D1422" s="98"/>
      <c r="E1422" s="276"/>
    </row>
    <row r="1423" spans="1:5" ht="15">
      <c r="A1423" s="129"/>
      <c r="B1423" s="274"/>
      <c r="C1423" s="98"/>
      <c r="D1423" s="98"/>
      <c r="E1423" s="276"/>
    </row>
    <row r="1424" spans="1:5" ht="15">
      <c r="A1424" s="129"/>
      <c r="B1424" s="274"/>
      <c r="C1424" s="98"/>
      <c r="D1424" s="98"/>
      <c r="E1424" s="276"/>
    </row>
    <row r="1425" spans="1:5" ht="15">
      <c r="A1425" s="129"/>
      <c r="B1425" s="274"/>
      <c r="C1425" s="98"/>
      <c r="D1425" s="98"/>
      <c r="E1425" s="276"/>
    </row>
    <row r="1426" spans="1:5" ht="15">
      <c r="A1426" s="129"/>
      <c r="B1426" s="274"/>
      <c r="C1426" s="98"/>
      <c r="D1426" s="98"/>
      <c r="E1426" s="276"/>
    </row>
    <row r="1427" spans="1:5" ht="15">
      <c r="A1427" s="129"/>
      <c r="B1427" s="274"/>
      <c r="C1427" s="98"/>
      <c r="D1427" s="98"/>
      <c r="E1427" s="276"/>
    </row>
    <row r="1428" spans="1:5" ht="15">
      <c r="A1428" s="129"/>
      <c r="B1428" s="274"/>
      <c r="C1428" s="98"/>
      <c r="D1428" s="98"/>
      <c r="E1428" s="276"/>
    </row>
    <row r="1429" spans="1:5" ht="15">
      <c r="A1429" s="129"/>
      <c r="B1429" s="274"/>
      <c r="C1429" s="98"/>
      <c r="D1429" s="98"/>
      <c r="E1429" s="276"/>
    </row>
    <row r="1430" spans="1:5" ht="15">
      <c r="A1430" s="129"/>
      <c r="B1430" s="274"/>
      <c r="C1430" s="98"/>
      <c r="D1430" s="98"/>
      <c r="E1430" s="276"/>
    </row>
    <row r="1431" spans="1:5" ht="15">
      <c r="A1431" s="129"/>
      <c r="B1431" s="274"/>
      <c r="C1431" s="98"/>
      <c r="D1431" s="98"/>
      <c r="E1431" s="276"/>
    </row>
    <row r="1432" spans="1:5" ht="15">
      <c r="A1432" s="129"/>
      <c r="B1432" s="274"/>
      <c r="C1432" s="98"/>
      <c r="D1432" s="98"/>
      <c r="E1432" s="276"/>
    </row>
    <row r="1433" spans="1:5" ht="15">
      <c r="A1433" s="129"/>
      <c r="B1433" s="274"/>
      <c r="C1433" s="98"/>
      <c r="D1433" s="98"/>
      <c r="E1433" s="276"/>
    </row>
    <row r="1434" spans="1:5" ht="15">
      <c r="A1434" s="129"/>
      <c r="B1434" s="274"/>
      <c r="C1434" s="98"/>
      <c r="D1434" s="98"/>
      <c r="E1434" s="276"/>
    </row>
    <row r="1435" spans="1:5" ht="15">
      <c r="A1435" s="129"/>
      <c r="B1435" s="274"/>
      <c r="C1435" s="98"/>
      <c r="D1435" s="98"/>
      <c r="E1435" s="276"/>
    </row>
    <row r="1436" spans="1:5" ht="15">
      <c r="A1436" s="129"/>
      <c r="B1436" s="274"/>
      <c r="C1436" s="98"/>
      <c r="D1436" s="98"/>
      <c r="E1436" s="276"/>
    </row>
    <row r="1437" spans="1:5" ht="15">
      <c r="A1437" s="129"/>
      <c r="B1437" s="274"/>
      <c r="C1437" s="98"/>
      <c r="D1437" s="98"/>
      <c r="E1437" s="276"/>
    </row>
    <row r="1438" spans="1:5" ht="15">
      <c r="A1438" s="129"/>
      <c r="B1438" s="274"/>
      <c r="C1438" s="98"/>
      <c r="D1438" s="98"/>
      <c r="E1438" s="276"/>
    </row>
    <row r="1439" spans="1:5" ht="15">
      <c r="A1439" s="129"/>
      <c r="B1439" s="274"/>
      <c r="C1439" s="98"/>
      <c r="D1439" s="98"/>
      <c r="E1439" s="276"/>
    </row>
    <row r="1440" spans="1:5" ht="15">
      <c r="A1440" s="129"/>
      <c r="B1440" s="274"/>
      <c r="C1440" s="98"/>
      <c r="D1440" s="98"/>
      <c r="E1440" s="276"/>
    </row>
    <row r="1441" spans="1:5" ht="15">
      <c r="A1441" s="129"/>
      <c r="B1441" s="274"/>
      <c r="C1441" s="98"/>
      <c r="D1441" s="98"/>
      <c r="E1441" s="276"/>
    </row>
    <row r="1442" spans="1:5" ht="15">
      <c r="A1442" s="129"/>
      <c r="B1442" s="274"/>
      <c r="C1442" s="98"/>
      <c r="D1442" s="98"/>
      <c r="E1442" s="276"/>
    </row>
    <row r="1443" spans="1:5" ht="15">
      <c r="A1443" s="129"/>
      <c r="B1443" s="274"/>
      <c r="C1443" s="98"/>
      <c r="D1443" s="98"/>
      <c r="E1443" s="276"/>
    </row>
    <row r="1444" spans="1:5" ht="15">
      <c r="A1444" s="129"/>
      <c r="B1444" s="274"/>
      <c r="C1444" s="98"/>
      <c r="D1444" s="98"/>
      <c r="E1444" s="276"/>
    </row>
    <row r="1445" spans="1:5" ht="15">
      <c r="A1445" s="129"/>
      <c r="B1445" s="274"/>
      <c r="C1445" s="98"/>
      <c r="D1445" s="98"/>
      <c r="E1445" s="276"/>
    </row>
    <row r="1446" spans="1:5" ht="15">
      <c r="A1446" s="129"/>
      <c r="B1446" s="274"/>
      <c r="C1446" s="98"/>
      <c r="D1446" s="98"/>
      <c r="E1446" s="276"/>
    </row>
    <row r="1447" spans="1:5" ht="15">
      <c r="A1447" s="129"/>
      <c r="B1447" s="274"/>
      <c r="C1447" s="98"/>
      <c r="D1447" s="98"/>
      <c r="E1447" s="276"/>
    </row>
    <row r="1448" spans="1:5" ht="15">
      <c r="A1448" s="129"/>
      <c r="B1448" s="274"/>
      <c r="C1448" s="98"/>
      <c r="D1448" s="98"/>
      <c r="E1448" s="276"/>
    </row>
    <row r="1449" spans="1:5" ht="15">
      <c r="A1449" s="129"/>
      <c r="B1449" s="274"/>
      <c r="C1449" s="98"/>
      <c r="D1449" s="98"/>
      <c r="E1449" s="276"/>
    </row>
    <row r="1450" spans="1:5" ht="15">
      <c r="A1450" s="129"/>
      <c r="B1450" s="274"/>
      <c r="C1450" s="98"/>
      <c r="D1450" s="98"/>
      <c r="E1450" s="276"/>
    </row>
    <row r="1451" spans="1:5" ht="15">
      <c r="A1451" s="129"/>
      <c r="B1451" s="274"/>
      <c r="C1451" s="98"/>
      <c r="D1451" s="98"/>
      <c r="E1451" s="276"/>
    </row>
    <row r="1452" spans="1:5" ht="15">
      <c r="A1452" s="129"/>
      <c r="B1452" s="274"/>
      <c r="C1452" s="98"/>
      <c r="D1452" s="98"/>
      <c r="E1452" s="276"/>
    </row>
    <row r="1453" spans="1:5" ht="15">
      <c r="A1453" s="129"/>
      <c r="B1453" s="274"/>
      <c r="C1453" s="98"/>
      <c r="D1453" s="98"/>
      <c r="E1453" s="276"/>
    </row>
    <row r="1454" spans="1:5" ht="15">
      <c r="A1454" s="129"/>
      <c r="B1454" s="274"/>
      <c r="C1454" s="98"/>
      <c r="D1454" s="98"/>
      <c r="E1454" s="276"/>
    </row>
    <row r="1455" spans="1:5" ht="15">
      <c r="A1455" s="129"/>
      <c r="B1455" s="274"/>
      <c r="C1455" s="98"/>
      <c r="D1455" s="98"/>
      <c r="E1455" s="276"/>
    </row>
    <row r="1456" spans="1:5" ht="15">
      <c r="A1456" s="129"/>
      <c r="B1456" s="274"/>
      <c r="C1456" s="98"/>
      <c r="D1456" s="98"/>
      <c r="E1456" s="276"/>
    </row>
    <row r="1457" spans="1:5" ht="15">
      <c r="A1457" s="129"/>
      <c r="B1457" s="274"/>
      <c r="C1457" s="98"/>
      <c r="D1457" s="98"/>
      <c r="E1457" s="276"/>
    </row>
    <row r="1458" spans="1:5" ht="15">
      <c r="A1458" s="129"/>
      <c r="B1458" s="274"/>
      <c r="C1458" s="98"/>
      <c r="D1458" s="98"/>
      <c r="E1458" s="276"/>
    </row>
    <row r="1459" spans="1:5" ht="15">
      <c r="A1459" s="129"/>
      <c r="B1459" s="274"/>
      <c r="C1459" s="98"/>
      <c r="D1459" s="98"/>
      <c r="E1459" s="276"/>
    </row>
    <row r="1460" spans="1:5" ht="15">
      <c r="A1460" s="129"/>
      <c r="B1460" s="274"/>
      <c r="C1460" s="98"/>
      <c r="D1460" s="98"/>
      <c r="E1460" s="276"/>
    </row>
    <row r="1461" spans="1:5" ht="15">
      <c r="A1461" s="129"/>
      <c r="B1461" s="274"/>
      <c r="C1461" s="98"/>
      <c r="D1461" s="98"/>
      <c r="E1461" s="276"/>
    </row>
    <row r="1462" spans="1:5" ht="15">
      <c r="A1462" s="129"/>
      <c r="B1462" s="274"/>
      <c r="C1462" s="98"/>
      <c r="D1462" s="98"/>
      <c r="E1462" s="276"/>
    </row>
    <row r="1463" spans="1:5" ht="15">
      <c r="A1463" s="129"/>
      <c r="B1463" s="274"/>
      <c r="C1463" s="98"/>
      <c r="D1463" s="98"/>
      <c r="E1463" s="276"/>
    </row>
    <row r="1464" spans="1:5" ht="15">
      <c r="A1464" s="129"/>
      <c r="B1464" s="274"/>
      <c r="C1464" s="98"/>
      <c r="D1464" s="98"/>
      <c r="E1464" s="276"/>
    </row>
    <row r="1465" spans="1:5" ht="15">
      <c r="A1465" s="129"/>
      <c r="B1465" s="274"/>
      <c r="C1465" s="98"/>
      <c r="D1465" s="98"/>
      <c r="E1465" s="276"/>
    </row>
    <row r="1466" spans="1:5" ht="15">
      <c r="A1466" s="129"/>
      <c r="B1466" s="274"/>
      <c r="C1466" s="98"/>
      <c r="D1466" s="98"/>
      <c r="E1466" s="276"/>
    </row>
    <row r="1467" spans="1:5" ht="15">
      <c r="A1467" s="129"/>
      <c r="B1467" s="274"/>
      <c r="C1467" s="98"/>
      <c r="D1467" s="98"/>
      <c r="E1467" s="276"/>
    </row>
    <row r="1468" spans="1:5" ht="15">
      <c r="A1468" s="129"/>
      <c r="B1468" s="274"/>
      <c r="C1468" s="98"/>
      <c r="D1468" s="98"/>
      <c r="E1468" s="276"/>
    </row>
    <row r="1469" spans="1:5" ht="15">
      <c r="A1469" s="129"/>
      <c r="B1469" s="274"/>
      <c r="C1469" s="98"/>
      <c r="D1469" s="98"/>
      <c r="E1469" s="276"/>
    </row>
    <row r="1470" spans="1:5" ht="15">
      <c r="A1470" s="129"/>
      <c r="B1470" s="274"/>
      <c r="C1470" s="98"/>
      <c r="D1470" s="98"/>
      <c r="E1470" s="276"/>
    </row>
    <row r="1471" spans="1:5" ht="15">
      <c r="A1471" s="129"/>
      <c r="B1471" s="274"/>
      <c r="C1471" s="98"/>
      <c r="D1471" s="98"/>
      <c r="E1471" s="276"/>
    </row>
    <row r="1472" spans="1:5" ht="15">
      <c r="A1472" s="129"/>
      <c r="B1472" s="274"/>
      <c r="C1472" s="98"/>
      <c r="D1472" s="98"/>
      <c r="E1472" s="276"/>
    </row>
    <row r="1473" spans="1:5" ht="15">
      <c r="A1473" s="129"/>
      <c r="B1473" s="274"/>
      <c r="C1473" s="98"/>
      <c r="D1473" s="98"/>
      <c r="E1473" s="276"/>
    </row>
    <row r="1474" spans="1:5" ht="15">
      <c r="A1474" s="129"/>
      <c r="B1474" s="274"/>
      <c r="C1474" s="98"/>
      <c r="D1474" s="98"/>
      <c r="E1474" s="276"/>
    </row>
    <row r="1475" spans="1:5" ht="15">
      <c r="A1475" s="129"/>
      <c r="B1475" s="274"/>
      <c r="C1475" s="98"/>
      <c r="D1475" s="98"/>
      <c r="E1475" s="276"/>
    </row>
    <row r="1476" spans="1:5" ht="15">
      <c r="A1476" s="129"/>
      <c r="B1476" s="274"/>
      <c r="C1476" s="98"/>
      <c r="D1476" s="98"/>
      <c r="E1476" s="276"/>
    </row>
    <row r="1477" spans="1:5" ht="15">
      <c r="A1477" s="129"/>
      <c r="B1477" s="274"/>
      <c r="C1477" s="98"/>
      <c r="D1477" s="98"/>
      <c r="E1477" s="276"/>
    </row>
    <row r="1478" spans="1:5" ht="15">
      <c r="A1478" s="129"/>
      <c r="B1478" s="274"/>
      <c r="C1478" s="98"/>
      <c r="D1478" s="98"/>
      <c r="E1478" s="276"/>
    </row>
    <row r="1479" spans="1:5" ht="15">
      <c r="A1479" s="129"/>
      <c r="B1479" s="274"/>
      <c r="C1479" s="98"/>
      <c r="D1479" s="98"/>
      <c r="E1479" s="276"/>
    </row>
    <row r="1480" spans="1:5" ht="15">
      <c r="A1480" s="129"/>
      <c r="B1480" s="274"/>
      <c r="C1480" s="98"/>
      <c r="D1480" s="98"/>
      <c r="E1480" s="276"/>
    </row>
    <row r="1481" spans="1:5" ht="15">
      <c r="A1481" s="129"/>
      <c r="B1481" s="274"/>
      <c r="C1481" s="98"/>
      <c r="D1481" s="98"/>
      <c r="E1481" s="276"/>
    </row>
    <row r="1482" spans="1:5" ht="15">
      <c r="A1482" s="129"/>
      <c r="B1482" s="274"/>
      <c r="C1482" s="98"/>
      <c r="D1482" s="98"/>
      <c r="E1482" s="276"/>
    </row>
    <row r="1483" spans="1:5" ht="15">
      <c r="A1483" s="129"/>
      <c r="B1483" s="274"/>
      <c r="C1483" s="98"/>
      <c r="D1483" s="98"/>
      <c r="E1483" s="276"/>
    </row>
    <row r="1484" spans="1:5" ht="15">
      <c r="A1484" s="129"/>
      <c r="B1484" s="274"/>
      <c r="C1484" s="98"/>
      <c r="D1484" s="98"/>
      <c r="E1484" s="276"/>
    </row>
    <row r="1485" spans="1:5" ht="15">
      <c r="A1485" s="129"/>
      <c r="B1485" s="274"/>
      <c r="C1485" s="98"/>
      <c r="D1485" s="98"/>
      <c r="E1485" s="276"/>
    </row>
    <row r="1486" spans="1:5" ht="15">
      <c r="A1486" s="129"/>
      <c r="B1486" s="274"/>
      <c r="C1486" s="98"/>
      <c r="D1486" s="98"/>
      <c r="E1486" s="276"/>
    </row>
    <row r="1487" spans="1:5" ht="15">
      <c r="A1487" s="129"/>
      <c r="B1487" s="274"/>
      <c r="C1487" s="98"/>
      <c r="D1487" s="98"/>
      <c r="E1487" s="276"/>
    </row>
    <row r="1488" spans="1:5" ht="15">
      <c r="A1488" s="129"/>
      <c r="B1488" s="274"/>
      <c r="C1488" s="98"/>
      <c r="D1488" s="98"/>
      <c r="E1488" s="276"/>
    </row>
    <row r="1489" spans="1:5" ht="15">
      <c r="A1489" s="129"/>
      <c r="B1489" s="274"/>
      <c r="C1489" s="98"/>
      <c r="D1489" s="98"/>
      <c r="E1489" s="276"/>
    </row>
    <row r="1490" spans="1:5" ht="15">
      <c r="A1490" s="129"/>
      <c r="B1490" s="274"/>
      <c r="C1490" s="98"/>
      <c r="D1490" s="98"/>
      <c r="E1490" s="276"/>
    </row>
    <row r="1491" spans="1:5" ht="15">
      <c r="A1491" s="129"/>
      <c r="B1491" s="274"/>
      <c r="C1491" s="98"/>
      <c r="D1491" s="98"/>
      <c r="E1491" s="276"/>
    </row>
    <row r="1492" spans="1:5" ht="15">
      <c r="A1492" s="129"/>
      <c r="B1492" s="274"/>
      <c r="C1492" s="98"/>
      <c r="D1492" s="98"/>
      <c r="E1492" s="276"/>
    </row>
    <row r="1493" spans="1:5" ht="15">
      <c r="A1493" s="129"/>
      <c r="B1493" s="274"/>
      <c r="C1493" s="98"/>
      <c r="D1493" s="98"/>
      <c r="E1493" s="276"/>
    </row>
    <row r="1494" spans="1:5" ht="15">
      <c r="A1494" s="129"/>
      <c r="B1494" s="274"/>
      <c r="C1494" s="98"/>
      <c r="D1494" s="98"/>
      <c r="E1494" s="276"/>
    </row>
    <row r="1495" spans="1:5" ht="15">
      <c r="A1495" s="129"/>
      <c r="B1495" s="274"/>
      <c r="C1495" s="98"/>
      <c r="D1495" s="98"/>
      <c r="E1495" s="276"/>
    </row>
    <row r="1496" spans="1:5" ht="15">
      <c r="A1496" s="129"/>
      <c r="B1496" s="274"/>
      <c r="C1496" s="98"/>
      <c r="D1496" s="98"/>
      <c r="E1496" s="276"/>
    </row>
    <row r="1497" spans="1:5" ht="15">
      <c r="A1497" s="129"/>
      <c r="B1497" s="274"/>
      <c r="C1497" s="98"/>
      <c r="D1497" s="98"/>
      <c r="E1497" s="276"/>
    </row>
    <row r="1498" spans="1:5" ht="15">
      <c r="A1498" s="129"/>
      <c r="B1498" s="274"/>
      <c r="C1498" s="98"/>
      <c r="D1498" s="98"/>
      <c r="E1498" s="276"/>
    </row>
    <row r="1499" spans="1:5" ht="15">
      <c r="A1499" s="129"/>
      <c r="B1499" s="274"/>
      <c r="C1499" s="98"/>
      <c r="D1499" s="98"/>
      <c r="E1499" s="276"/>
    </row>
    <row r="1500" spans="1:5" ht="15">
      <c r="A1500" s="129"/>
      <c r="B1500" s="274"/>
      <c r="C1500" s="98"/>
      <c r="D1500" s="98"/>
      <c r="E1500" s="276"/>
    </row>
    <row r="1501" spans="1:5" ht="15">
      <c r="A1501" s="129"/>
      <c r="B1501" s="274"/>
      <c r="C1501" s="98"/>
      <c r="D1501" s="98"/>
      <c r="E1501" s="276"/>
    </row>
    <row r="1502" spans="1:5" ht="15">
      <c r="A1502" s="129"/>
      <c r="B1502" s="274"/>
      <c r="C1502" s="98"/>
      <c r="D1502" s="98"/>
      <c r="E1502" s="276"/>
    </row>
    <row r="1503" spans="1:5" ht="15">
      <c r="A1503" s="129"/>
      <c r="B1503" s="274"/>
      <c r="C1503" s="98"/>
      <c r="D1503" s="98"/>
      <c r="E1503" s="276"/>
    </row>
    <row r="1504" spans="1:5" ht="15">
      <c r="A1504" s="129"/>
      <c r="B1504" s="274"/>
      <c r="C1504" s="98"/>
      <c r="D1504" s="98"/>
      <c r="E1504" s="276"/>
    </row>
    <row r="1505" spans="1:5" ht="15">
      <c r="A1505" s="129"/>
      <c r="B1505" s="274"/>
      <c r="C1505" s="98"/>
      <c r="D1505" s="98"/>
      <c r="E1505" s="276"/>
    </row>
    <row r="1506" spans="1:5" ht="15">
      <c r="A1506" s="129"/>
      <c r="B1506" s="274"/>
      <c r="C1506" s="98"/>
      <c r="D1506" s="98"/>
      <c r="E1506" s="276"/>
    </row>
    <row r="1507" spans="1:5" ht="15">
      <c r="A1507" s="129"/>
      <c r="B1507" s="274"/>
      <c r="C1507" s="98"/>
      <c r="D1507" s="98"/>
      <c r="E1507" s="276"/>
    </row>
    <row r="1508" spans="1:5" ht="15">
      <c r="A1508" s="129"/>
      <c r="B1508" s="274"/>
      <c r="C1508" s="98"/>
      <c r="D1508" s="98"/>
      <c r="E1508" s="276"/>
    </row>
    <row r="1509" spans="1:5" ht="15">
      <c r="A1509" s="129"/>
      <c r="B1509" s="274"/>
      <c r="C1509" s="98"/>
      <c r="D1509" s="98"/>
      <c r="E1509" s="276"/>
    </row>
    <row r="1510" spans="1:5" ht="15">
      <c r="A1510" s="129"/>
      <c r="B1510" s="274"/>
      <c r="C1510" s="98"/>
      <c r="D1510" s="98"/>
      <c r="E1510" s="276"/>
    </row>
    <row r="1511" spans="1:5" ht="15">
      <c r="A1511" s="129"/>
      <c r="B1511" s="274"/>
      <c r="C1511" s="98"/>
      <c r="D1511" s="98"/>
      <c r="E1511" s="276"/>
    </row>
    <row r="1512" spans="1:5" ht="15">
      <c r="A1512" s="129"/>
      <c r="B1512" s="274"/>
      <c r="C1512" s="98"/>
      <c r="D1512" s="98"/>
      <c r="E1512" s="276"/>
    </row>
    <row r="1513" spans="1:5" ht="15">
      <c r="A1513" s="129"/>
      <c r="B1513" s="274"/>
      <c r="C1513" s="98"/>
      <c r="D1513" s="98"/>
      <c r="E1513" s="276"/>
    </row>
    <row r="1514" spans="1:5" ht="15">
      <c r="A1514" s="129"/>
      <c r="B1514" s="274"/>
      <c r="C1514" s="98"/>
      <c r="D1514" s="98"/>
      <c r="E1514" s="276"/>
    </row>
    <row r="1515" spans="1:5" ht="15">
      <c r="A1515" s="129"/>
      <c r="B1515" s="274"/>
      <c r="C1515" s="98"/>
      <c r="D1515" s="98"/>
      <c r="E1515" s="276"/>
    </row>
    <row r="1516" spans="1:5" ht="15">
      <c r="A1516" s="129"/>
      <c r="B1516" s="274"/>
      <c r="C1516" s="98"/>
      <c r="D1516" s="98"/>
      <c r="E1516" s="276"/>
    </row>
    <row r="1517" spans="1:5" ht="15">
      <c r="A1517" s="129"/>
      <c r="B1517" s="274"/>
      <c r="C1517" s="98"/>
      <c r="D1517" s="98"/>
      <c r="E1517" s="276"/>
    </row>
    <row r="1518" spans="1:5" ht="15">
      <c r="A1518" s="129"/>
      <c r="B1518" s="274"/>
      <c r="C1518" s="98"/>
      <c r="D1518" s="98"/>
      <c r="E1518" s="276"/>
    </row>
    <row r="1519" spans="1:5" ht="15">
      <c r="A1519" s="129"/>
      <c r="B1519" s="274"/>
      <c r="C1519" s="98"/>
      <c r="D1519" s="98"/>
      <c r="E1519" s="276"/>
    </row>
    <row r="1520" spans="1:5" ht="15">
      <c r="A1520" s="129"/>
      <c r="B1520" s="274"/>
      <c r="C1520" s="98"/>
      <c r="D1520" s="98"/>
      <c r="E1520" s="276"/>
    </row>
    <row r="1521" spans="1:5" ht="15">
      <c r="A1521" s="129"/>
      <c r="B1521" s="274"/>
      <c r="C1521" s="98"/>
      <c r="D1521" s="98"/>
      <c r="E1521" s="276"/>
    </row>
    <row r="1522" spans="1:5" ht="15">
      <c r="A1522" s="129"/>
      <c r="B1522" s="274"/>
      <c r="C1522" s="98"/>
      <c r="D1522" s="98"/>
      <c r="E1522" s="276"/>
    </row>
    <row r="1523" spans="1:5" ht="15">
      <c r="A1523" s="129"/>
      <c r="B1523" s="274"/>
      <c r="C1523" s="98"/>
      <c r="D1523" s="98"/>
      <c r="E1523" s="276"/>
    </row>
    <row r="1524" spans="1:5" ht="15">
      <c r="A1524" s="129"/>
      <c r="B1524" s="274"/>
      <c r="C1524" s="98"/>
      <c r="D1524" s="98"/>
      <c r="E1524" s="276"/>
    </row>
    <row r="1525" spans="1:5" ht="15">
      <c r="A1525" s="129"/>
      <c r="B1525" s="274"/>
      <c r="C1525" s="98"/>
      <c r="D1525" s="98"/>
      <c r="E1525" s="276"/>
    </row>
    <row r="1526" spans="1:5" ht="15">
      <c r="A1526" s="129"/>
      <c r="B1526" s="274"/>
      <c r="C1526" s="98"/>
      <c r="D1526" s="98"/>
      <c r="E1526" s="276"/>
    </row>
    <row r="1527" spans="1:5" ht="15">
      <c r="A1527" s="129"/>
      <c r="B1527" s="274"/>
      <c r="C1527" s="98"/>
      <c r="D1527" s="98"/>
      <c r="E1527" s="276"/>
    </row>
    <row r="1528" spans="1:5" ht="15">
      <c r="A1528" s="129"/>
      <c r="B1528" s="274"/>
      <c r="C1528" s="98"/>
      <c r="D1528" s="98"/>
      <c r="E1528" s="276"/>
    </row>
    <row r="1529" spans="1:5" ht="15">
      <c r="A1529" s="129"/>
      <c r="B1529" s="274"/>
      <c r="C1529" s="98"/>
      <c r="D1529" s="98"/>
      <c r="E1529" s="276"/>
    </row>
    <row r="1530" spans="1:5" ht="15">
      <c r="A1530" s="129"/>
      <c r="B1530" s="274"/>
      <c r="C1530" s="98"/>
      <c r="D1530" s="98"/>
      <c r="E1530" s="276"/>
    </row>
    <row r="1531" spans="1:5" ht="15">
      <c r="A1531" s="129"/>
      <c r="B1531" s="274"/>
      <c r="C1531" s="98"/>
      <c r="D1531" s="98"/>
      <c r="E1531" s="276"/>
    </row>
    <row r="1532" spans="1:5" ht="15">
      <c r="A1532" s="129"/>
      <c r="B1532" s="274"/>
      <c r="C1532" s="98"/>
      <c r="D1532" s="98"/>
      <c r="E1532" s="276"/>
    </row>
    <row r="1533" spans="1:5" ht="15">
      <c r="A1533" s="129"/>
      <c r="B1533" s="274"/>
      <c r="C1533" s="98"/>
      <c r="D1533" s="98"/>
      <c r="E1533" s="276"/>
    </row>
    <row r="1534" spans="1:5" ht="15">
      <c r="A1534" s="129"/>
      <c r="B1534" s="274"/>
      <c r="C1534" s="98"/>
      <c r="D1534" s="98"/>
      <c r="E1534" s="276"/>
    </row>
    <row r="1535" spans="1:5" ht="15">
      <c r="A1535" s="129"/>
      <c r="B1535" s="274"/>
      <c r="C1535" s="98"/>
      <c r="D1535" s="98"/>
      <c r="E1535" s="276"/>
    </row>
    <row r="1536" spans="1:5" ht="15">
      <c r="A1536" s="129"/>
      <c r="B1536" s="274"/>
      <c r="C1536" s="98"/>
      <c r="D1536" s="98"/>
      <c r="E1536" s="276"/>
    </row>
    <row r="1537" spans="1:5" ht="15">
      <c r="A1537" s="129"/>
      <c r="B1537" s="274"/>
      <c r="C1537" s="98"/>
      <c r="D1537" s="98"/>
      <c r="E1537" s="276"/>
    </row>
    <row r="1538" spans="1:5" ht="15">
      <c r="A1538" s="129"/>
      <c r="B1538" s="274"/>
      <c r="C1538" s="98"/>
      <c r="D1538" s="98"/>
      <c r="E1538" s="276"/>
    </row>
    <row r="1539" spans="1:5" ht="15">
      <c r="A1539" s="129"/>
      <c r="B1539" s="274"/>
      <c r="C1539" s="98"/>
      <c r="D1539" s="98"/>
      <c r="E1539" s="276"/>
    </row>
    <row r="1540" spans="1:5" ht="15">
      <c r="A1540" s="129"/>
      <c r="B1540" s="274"/>
      <c r="C1540" s="98"/>
      <c r="D1540" s="98"/>
      <c r="E1540" s="276"/>
    </row>
    <row r="1541" spans="1:5" ht="15">
      <c r="A1541" s="129"/>
      <c r="B1541" s="274"/>
      <c r="C1541" s="98"/>
      <c r="D1541" s="98"/>
      <c r="E1541" s="276"/>
    </row>
    <row r="1542" spans="1:5" ht="15">
      <c r="A1542" s="129"/>
      <c r="B1542" s="274"/>
      <c r="C1542" s="98"/>
      <c r="D1542" s="98"/>
      <c r="E1542" s="276"/>
    </row>
    <row r="1543" spans="1:5" ht="15">
      <c r="A1543" s="129"/>
      <c r="B1543" s="274"/>
      <c r="C1543" s="98"/>
      <c r="D1543" s="98"/>
      <c r="E1543" s="276"/>
    </row>
    <row r="1544" spans="1:5" ht="15">
      <c r="A1544" s="129"/>
      <c r="B1544" s="274"/>
      <c r="C1544" s="98"/>
      <c r="D1544" s="98"/>
      <c r="E1544" s="276"/>
    </row>
    <row r="1545" spans="1:5" ht="15">
      <c r="A1545" s="129"/>
      <c r="B1545" s="274"/>
      <c r="C1545" s="98"/>
      <c r="D1545" s="98"/>
      <c r="E1545" s="276"/>
    </row>
    <row r="1546" spans="1:5" ht="15">
      <c r="A1546" s="129"/>
      <c r="B1546" s="274"/>
      <c r="C1546" s="98"/>
      <c r="D1546" s="98"/>
      <c r="E1546" s="276"/>
    </row>
    <row r="1547" spans="1:5" ht="15">
      <c r="A1547" s="129"/>
      <c r="B1547" s="274"/>
      <c r="C1547" s="98"/>
      <c r="D1547" s="98"/>
      <c r="E1547" s="276"/>
    </row>
    <row r="1548" spans="1:5" ht="15">
      <c r="A1548" s="129"/>
      <c r="B1548" s="274"/>
      <c r="C1548" s="98"/>
      <c r="D1548" s="98"/>
      <c r="E1548" s="276"/>
    </row>
    <row r="1549" spans="1:5" ht="15">
      <c r="A1549" s="129"/>
      <c r="B1549" s="274"/>
      <c r="C1549" s="98"/>
      <c r="D1549" s="98"/>
      <c r="E1549" s="276"/>
    </row>
    <row r="1550" spans="1:5" ht="15">
      <c r="A1550" s="129"/>
      <c r="B1550" s="274"/>
      <c r="C1550" s="98"/>
      <c r="D1550" s="98"/>
      <c r="E1550" s="276"/>
    </row>
    <row r="1551" spans="1:5" ht="15">
      <c r="A1551" s="129"/>
      <c r="B1551" s="274"/>
      <c r="C1551" s="98"/>
      <c r="D1551" s="98"/>
      <c r="E1551" s="276"/>
    </row>
    <row r="1552" spans="1:5" ht="15">
      <c r="A1552" s="129"/>
      <c r="B1552" s="274"/>
      <c r="C1552" s="98"/>
      <c r="D1552" s="98"/>
      <c r="E1552" s="276"/>
    </row>
    <row r="1553" spans="1:5" ht="15">
      <c r="A1553" s="129"/>
      <c r="B1553" s="274"/>
      <c r="C1553" s="98"/>
      <c r="D1553" s="98"/>
      <c r="E1553" s="276"/>
    </row>
    <row r="1554" spans="1:5" ht="15">
      <c r="A1554" s="129"/>
      <c r="B1554" s="274"/>
      <c r="C1554" s="98"/>
      <c r="D1554" s="98"/>
      <c r="E1554" s="276"/>
    </row>
    <row r="1555" spans="1:5" ht="15">
      <c r="A1555" s="129"/>
      <c r="B1555" s="274"/>
      <c r="C1555" s="98"/>
      <c r="D1555" s="98"/>
      <c r="E1555" s="276"/>
    </row>
    <row r="1556" spans="1:5" ht="15">
      <c r="A1556" s="129"/>
      <c r="B1556" s="274"/>
      <c r="C1556" s="98"/>
      <c r="D1556" s="98"/>
      <c r="E1556" s="276"/>
    </row>
    <row r="1557" spans="1:5" ht="15">
      <c r="A1557" s="129"/>
      <c r="B1557" s="274"/>
      <c r="C1557" s="98"/>
      <c r="D1557" s="98"/>
      <c r="E1557" s="276"/>
    </row>
    <row r="1558" spans="1:5" ht="15">
      <c r="A1558" s="129"/>
      <c r="B1558" s="274"/>
      <c r="C1558" s="98"/>
      <c r="D1558" s="98"/>
      <c r="E1558" s="276"/>
    </row>
    <row r="1559" spans="1:5" ht="15">
      <c r="A1559" s="129"/>
      <c r="B1559" s="274"/>
      <c r="C1559" s="98"/>
      <c r="D1559" s="98"/>
      <c r="E1559" s="276"/>
    </row>
    <row r="1560" spans="1:5" ht="15">
      <c r="A1560" s="129"/>
      <c r="B1560" s="274"/>
      <c r="C1560" s="98"/>
      <c r="D1560" s="98"/>
      <c r="E1560" s="276"/>
    </row>
    <row r="1561" spans="1:5" ht="15">
      <c r="A1561" s="129"/>
      <c r="B1561" s="274"/>
      <c r="C1561" s="98"/>
      <c r="D1561" s="98"/>
      <c r="E1561" s="276"/>
    </row>
    <row r="1562" spans="1:5" ht="15">
      <c r="A1562" s="129"/>
      <c r="B1562" s="274"/>
      <c r="C1562" s="98"/>
      <c r="D1562" s="98"/>
      <c r="E1562" s="276"/>
    </row>
    <row r="1563" spans="1:5" ht="15">
      <c r="A1563" s="129"/>
      <c r="B1563" s="274"/>
      <c r="C1563" s="98"/>
      <c r="D1563" s="98"/>
      <c r="E1563" s="276"/>
    </row>
    <row r="1564" spans="1:5" ht="15">
      <c r="A1564" s="129"/>
      <c r="B1564" s="274"/>
      <c r="C1564" s="98"/>
      <c r="D1564" s="98"/>
      <c r="E1564" s="276"/>
    </row>
    <row r="1565" spans="1:5" ht="15">
      <c r="A1565" s="129"/>
      <c r="B1565" s="274"/>
      <c r="C1565" s="98"/>
      <c r="D1565" s="98"/>
      <c r="E1565" s="276"/>
    </row>
    <row r="1566" spans="1:5" ht="15">
      <c r="A1566" s="129"/>
      <c r="B1566" s="274"/>
      <c r="C1566" s="98"/>
      <c r="D1566" s="98"/>
      <c r="E1566" s="276"/>
    </row>
    <row r="1567" spans="1:5" ht="15">
      <c r="A1567" s="129"/>
      <c r="B1567" s="274"/>
      <c r="C1567" s="98"/>
      <c r="D1567" s="98"/>
      <c r="E1567" s="276"/>
    </row>
    <row r="1568" spans="1:5" ht="15">
      <c r="A1568" s="129"/>
      <c r="B1568" s="274"/>
      <c r="C1568" s="98"/>
      <c r="D1568" s="98"/>
      <c r="E1568" s="276"/>
    </row>
    <row r="1569" spans="1:5" ht="15">
      <c r="A1569" s="129"/>
      <c r="B1569" s="274"/>
      <c r="C1569" s="98"/>
      <c r="D1569" s="98"/>
      <c r="E1569" s="276"/>
    </row>
    <row r="1570" spans="1:5" ht="15">
      <c r="A1570" s="129"/>
      <c r="B1570" s="274"/>
      <c r="C1570" s="98"/>
      <c r="D1570" s="98"/>
      <c r="E1570" s="276"/>
    </row>
    <row r="1571" spans="1:5" ht="15">
      <c r="A1571" s="129"/>
      <c r="B1571" s="274"/>
      <c r="C1571" s="98"/>
      <c r="D1571" s="98"/>
      <c r="E1571" s="276"/>
    </row>
    <row r="1572" spans="1:5" ht="15">
      <c r="A1572" s="129"/>
      <c r="B1572" s="274"/>
      <c r="C1572" s="98"/>
      <c r="D1572" s="98"/>
      <c r="E1572" s="276"/>
    </row>
    <row r="1573" spans="1:5" ht="15">
      <c r="A1573" s="129"/>
      <c r="B1573" s="274"/>
      <c r="C1573" s="98"/>
      <c r="D1573" s="98"/>
      <c r="E1573" s="276"/>
    </row>
    <row r="1574" spans="1:5" ht="15">
      <c r="A1574" s="129"/>
      <c r="B1574" s="274"/>
      <c r="C1574" s="98"/>
      <c r="D1574" s="98"/>
      <c r="E1574" s="276"/>
    </row>
    <row r="1575" spans="1:5" ht="15">
      <c r="A1575" s="129"/>
      <c r="B1575" s="274"/>
      <c r="C1575" s="98"/>
      <c r="D1575" s="98"/>
      <c r="E1575" s="276"/>
    </row>
    <row r="1576" spans="1:5" ht="15">
      <c r="A1576" s="129"/>
      <c r="B1576" s="274"/>
      <c r="C1576" s="98"/>
      <c r="D1576" s="98"/>
      <c r="E1576" s="276"/>
    </row>
    <row r="1577" spans="1:5" ht="15">
      <c r="A1577" s="129"/>
      <c r="B1577" s="274"/>
      <c r="C1577" s="98"/>
      <c r="D1577" s="98"/>
      <c r="E1577" s="276"/>
    </row>
    <row r="1578" spans="1:5" ht="15">
      <c r="A1578" s="129"/>
      <c r="B1578" s="274"/>
      <c r="C1578" s="98"/>
      <c r="D1578" s="98"/>
      <c r="E1578" s="276"/>
    </row>
    <row r="1579" spans="1:5" ht="15">
      <c r="A1579" s="129"/>
      <c r="B1579" s="274"/>
      <c r="C1579" s="98"/>
      <c r="D1579" s="98"/>
      <c r="E1579" s="276"/>
    </row>
    <row r="1580" spans="1:5" ht="15">
      <c r="A1580" s="129"/>
      <c r="B1580" s="274"/>
      <c r="C1580" s="98"/>
      <c r="D1580" s="98"/>
      <c r="E1580" s="276"/>
    </row>
    <row r="1581" spans="1:5" ht="15">
      <c r="A1581" s="129"/>
      <c r="B1581" s="274"/>
      <c r="C1581" s="98"/>
      <c r="D1581" s="98"/>
      <c r="E1581" s="276"/>
    </row>
    <row r="1582" spans="1:5" ht="15">
      <c r="A1582" s="129"/>
      <c r="B1582" s="274"/>
      <c r="C1582" s="98"/>
      <c r="D1582" s="98"/>
      <c r="E1582" s="276"/>
    </row>
    <row r="1583" spans="1:5" ht="15">
      <c r="A1583" s="129"/>
      <c r="B1583" s="274"/>
      <c r="C1583" s="98"/>
      <c r="D1583" s="98"/>
      <c r="E1583" s="276"/>
    </row>
    <row r="1584" spans="1:5" ht="15">
      <c r="A1584" s="129"/>
      <c r="B1584" s="274"/>
      <c r="C1584" s="98"/>
      <c r="D1584" s="98"/>
      <c r="E1584" s="276"/>
    </row>
    <row r="1585" spans="1:5" ht="15">
      <c r="A1585" s="129"/>
      <c r="B1585" s="274"/>
      <c r="C1585" s="98"/>
      <c r="D1585" s="98"/>
      <c r="E1585" s="276"/>
    </row>
    <row r="1586" spans="1:5" ht="15">
      <c r="A1586" s="129"/>
      <c r="B1586" s="274"/>
      <c r="C1586" s="98"/>
      <c r="D1586" s="98"/>
      <c r="E1586" s="276"/>
    </row>
    <row r="1587" spans="1:5" ht="15">
      <c r="A1587" s="129"/>
      <c r="B1587" s="274"/>
      <c r="C1587" s="98"/>
      <c r="D1587" s="98"/>
      <c r="E1587" s="276"/>
    </row>
    <row r="1588" spans="1:5" ht="15">
      <c r="A1588" s="129"/>
      <c r="B1588" s="274"/>
      <c r="C1588" s="98"/>
      <c r="D1588" s="98"/>
      <c r="E1588" s="276"/>
    </row>
    <row r="1589" spans="1:5" ht="15">
      <c r="A1589" s="129"/>
      <c r="B1589" s="274"/>
      <c r="C1589" s="98"/>
      <c r="D1589" s="98"/>
      <c r="E1589" s="276"/>
    </row>
    <row r="1590" spans="1:5" ht="15">
      <c r="A1590" s="129"/>
      <c r="B1590" s="274"/>
      <c r="C1590" s="98"/>
      <c r="D1590" s="98"/>
      <c r="E1590" s="276"/>
    </row>
    <row r="1591" spans="1:5" ht="15">
      <c r="A1591" s="129"/>
      <c r="B1591" s="274"/>
      <c r="C1591" s="98"/>
      <c r="D1591" s="98"/>
      <c r="E1591" s="276"/>
    </row>
    <row r="1592" spans="1:5" ht="15">
      <c r="A1592" s="129"/>
      <c r="B1592" s="274"/>
      <c r="C1592" s="98"/>
      <c r="D1592" s="98"/>
      <c r="E1592" s="276"/>
    </row>
    <row r="1593" spans="1:5" ht="15">
      <c r="A1593" s="129"/>
      <c r="B1593" s="274"/>
      <c r="C1593" s="98"/>
      <c r="D1593" s="98"/>
      <c r="E1593" s="276"/>
    </row>
    <row r="1594" spans="1:5" ht="15">
      <c r="A1594" s="129"/>
      <c r="B1594" s="274"/>
      <c r="C1594" s="98"/>
      <c r="D1594" s="98"/>
      <c r="E1594" s="276"/>
    </row>
    <row r="1595" spans="1:5" ht="15">
      <c r="A1595" s="129"/>
      <c r="B1595" s="274"/>
      <c r="C1595" s="98"/>
      <c r="D1595" s="98"/>
      <c r="E1595" s="276"/>
    </row>
    <row r="1596" spans="1:5" ht="15">
      <c r="A1596" s="129"/>
      <c r="B1596" s="274"/>
      <c r="C1596" s="98"/>
      <c r="D1596" s="98"/>
      <c r="E1596" s="276"/>
    </row>
    <row r="1597" spans="1:5" ht="15">
      <c r="A1597" s="129"/>
      <c r="B1597" s="274"/>
      <c r="C1597" s="98"/>
      <c r="D1597" s="98"/>
      <c r="E1597" s="276"/>
    </row>
    <row r="1598" spans="1:5" ht="15">
      <c r="A1598" s="129"/>
      <c r="B1598" s="274"/>
      <c r="C1598" s="98"/>
      <c r="D1598" s="98"/>
      <c r="E1598" s="276"/>
    </row>
    <row r="1599" spans="1:5" ht="15">
      <c r="A1599" s="129"/>
      <c r="B1599" s="274"/>
      <c r="C1599" s="98"/>
      <c r="D1599" s="98"/>
      <c r="E1599" s="276"/>
    </row>
    <row r="1600" spans="1:5" ht="15">
      <c r="A1600" s="129"/>
      <c r="B1600" s="274"/>
      <c r="C1600" s="98"/>
      <c r="D1600" s="98"/>
      <c r="E1600" s="276"/>
    </row>
    <row r="1601" spans="1:5" ht="15">
      <c r="A1601" s="129"/>
      <c r="B1601" s="274"/>
      <c r="C1601" s="98"/>
      <c r="D1601" s="98"/>
      <c r="E1601" s="276"/>
    </row>
    <row r="1602" spans="1:5" ht="15">
      <c r="A1602" s="129"/>
      <c r="B1602" s="274"/>
      <c r="C1602" s="98"/>
      <c r="D1602" s="98"/>
      <c r="E1602" s="276"/>
    </row>
    <row r="1603" spans="1:5" ht="15">
      <c r="A1603" s="129"/>
      <c r="B1603" s="274"/>
      <c r="C1603" s="98"/>
      <c r="D1603" s="98"/>
      <c r="E1603" s="276"/>
    </row>
    <row r="1604" spans="1:5" ht="15">
      <c r="A1604" s="129"/>
      <c r="B1604" s="274"/>
      <c r="C1604" s="98"/>
      <c r="D1604" s="98"/>
      <c r="E1604" s="276"/>
    </row>
    <row r="1605" spans="1:5" ht="15">
      <c r="A1605" s="129"/>
      <c r="B1605" s="274"/>
      <c r="C1605" s="98"/>
      <c r="D1605" s="98"/>
      <c r="E1605" s="276"/>
    </row>
    <row r="1606" spans="1:5" ht="15">
      <c r="A1606" s="129"/>
      <c r="B1606" s="274"/>
      <c r="C1606" s="98"/>
      <c r="D1606" s="98"/>
      <c r="E1606" s="276"/>
    </row>
    <row r="1607" spans="1:5" ht="15">
      <c r="A1607" s="129"/>
      <c r="B1607" s="274"/>
      <c r="C1607" s="98"/>
      <c r="D1607" s="98"/>
      <c r="E1607" s="276"/>
    </row>
    <row r="1608" spans="1:5" ht="15">
      <c r="A1608" s="129"/>
      <c r="B1608" s="274"/>
      <c r="C1608" s="98"/>
      <c r="D1608" s="98"/>
      <c r="E1608" s="276"/>
    </row>
    <row r="1609" spans="1:5" ht="15">
      <c r="A1609" s="129"/>
      <c r="B1609" s="274"/>
      <c r="C1609" s="98"/>
      <c r="D1609" s="98"/>
      <c r="E1609" s="276"/>
    </row>
    <row r="1610" spans="1:5" ht="15">
      <c r="A1610" s="129"/>
      <c r="B1610" s="274"/>
      <c r="C1610" s="98"/>
      <c r="D1610" s="98"/>
      <c r="E1610" s="276"/>
    </row>
    <row r="1611" spans="1:5" ht="15">
      <c r="A1611" s="129"/>
      <c r="B1611" s="274"/>
      <c r="C1611" s="98"/>
      <c r="D1611" s="98"/>
      <c r="E1611" s="276"/>
    </row>
    <row r="1612" spans="1:5" ht="15">
      <c r="A1612" s="129"/>
      <c r="B1612" s="274"/>
      <c r="C1612" s="98"/>
      <c r="D1612" s="98"/>
      <c r="E1612" s="276"/>
    </row>
    <row r="1613" spans="1:5" ht="15">
      <c r="A1613" s="129"/>
      <c r="B1613" s="274"/>
      <c r="C1613" s="98"/>
      <c r="D1613" s="98"/>
      <c r="E1613" s="276"/>
    </row>
    <row r="1614" spans="1:5" ht="15">
      <c r="A1614" s="129"/>
      <c r="B1614" s="274"/>
      <c r="C1614" s="98"/>
      <c r="D1614" s="98"/>
      <c r="E1614" s="276"/>
    </row>
    <row r="1615" spans="1:5" ht="15">
      <c r="A1615" s="129"/>
      <c r="B1615" s="274"/>
      <c r="C1615" s="98"/>
      <c r="D1615" s="98"/>
      <c r="E1615" s="276"/>
    </row>
    <row r="1616" spans="1:5" ht="15">
      <c r="A1616" s="129"/>
      <c r="B1616" s="274"/>
      <c r="C1616" s="98"/>
      <c r="D1616" s="98"/>
      <c r="E1616" s="276"/>
    </row>
    <row r="1617" spans="1:5" ht="15">
      <c r="A1617" s="129"/>
      <c r="B1617" s="274"/>
      <c r="C1617" s="98"/>
      <c r="D1617" s="98"/>
      <c r="E1617" s="276"/>
    </row>
    <row r="1618" spans="1:5" ht="15">
      <c r="A1618" s="129"/>
      <c r="B1618" s="274"/>
      <c r="C1618" s="98"/>
      <c r="D1618" s="98"/>
      <c r="E1618" s="276"/>
    </row>
    <row r="1619" spans="1:5" ht="15">
      <c r="A1619" s="129"/>
      <c r="B1619" s="274"/>
      <c r="C1619" s="98"/>
      <c r="D1619" s="98"/>
      <c r="E1619" s="276"/>
    </row>
    <row r="1620" spans="1:5" ht="15">
      <c r="A1620" s="129"/>
      <c r="B1620" s="274"/>
      <c r="C1620" s="98"/>
      <c r="D1620" s="98"/>
      <c r="E1620" s="276"/>
    </row>
    <row r="1621" spans="1:5" ht="15">
      <c r="A1621" s="129"/>
      <c r="B1621" s="274"/>
      <c r="C1621" s="98"/>
      <c r="D1621" s="98"/>
      <c r="E1621" s="276"/>
    </row>
    <row r="1622" spans="1:5" ht="15">
      <c r="A1622" s="129"/>
      <c r="B1622" s="274"/>
      <c r="C1622" s="98"/>
      <c r="D1622" s="98"/>
      <c r="E1622" s="276"/>
    </row>
    <row r="1623" spans="1:5" ht="15">
      <c r="A1623" s="129"/>
      <c r="B1623" s="274"/>
      <c r="C1623" s="98"/>
      <c r="D1623" s="98"/>
      <c r="E1623" s="276"/>
    </row>
    <row r="1624" spans="1:5" ht="15">
      <c r="A1624" s="129"/>
      <c r="B1624" s="274"/>
      <c r="C1624" s="98"/>
      <c r="D1624" s="98"/>
      <c r="E1624" s="276"/>
    </row>
    <row r="1625" spans="1:5" ht="15">
      <c r="A1625" s="129"/>
      <c r="B1625" s="274"/>
      <c r="C1625" s="98"/>
      <c r="D1625" s="98"/>
      <c r="E1625" s="276"/>
    </row>
    <row r="1626" spans="1:5" ht="15">
      <c r="A1626" s="129"/>
      <c r="B1626" s="274"/>
      <c r="C1626" s="98"/>
      <c r="D1626" s="98"/>
      <c r="E1626" s="276"/>
    </row>
    <row r="1627" spans="1:5" ht="15">
      <c r="A1627" s="129"/>
      <c r="B1627" s="274"/>
      <c r="C1627" s="98"/>
      <c r="D1627" s="98"/>
      <c r="E1627" s="276"/>
    </row>
    <row r="1628" spans="1:5" ht="15">
      <c r="A1628" s="129"/>
      <c r="B1628" s="274"/>
      <c r="C1628" s="98"/>
      <c r="D1628" s="98"/>
      <c r="E1628" s="276"/>
    </row>
    <row r="1629" spans="1:5" ht="15">
      <c r="A1629" s="129"/>
      <c r="B1629" s="274"/>
      <c r="C1629" s="98"/>
      <c r="D1629" s="98"/>
      <c r="E1629" s="276"/>
    </row>
    <row r="1630" spans="1:5" ht="15">
      <c r="A1630" s="129"/>
      <c r="B1630" s="274"/>
      <c r="C1630" s="98"/>
      <c r="D1630" s="98"/>
      <c r="E1630" s="276"/>
    </row>
    <row r="1631" spans="1:5" ht="15">
      <c r="A1631" s="129"/>
      <c r="B1631" s="274"/>
      <c r="C1631" s="98"/>
      <c r="D1631" s="98"/>
      <c r="E1631" s="276"/>
    </row>
    <row r="1632" spans="1:5" ht="15">
      <c r="A1632" s="129"/>
      <c r="B1632" s="274"/>
      <c r="C1632" s="98"/>
      <c r="D1632" s="98"/>
      <c r="E1632" s="276"/>
    </row>
    <row r="1633" spans="1:5" ht="15">
      <c r="A1633" s="129"/>
      <c r="B1633" s="274"/>
      <c r="C1633" s="98"/>
      <c r="D1633" s="98"/>
      <c r="E1633" s="276"/>
    </row>
    <row r="1634" spans="1:5" ht="15">
      <c r="A1634" s="129"/>
      <c r="B1634" s="274"/>
      <c r="C1634" s="98"/>
      <c r="D1634" s="98"/>
      <c r="E1634" s="276"/>
    </row>
    <row r="1635" spans="1:5" ht="15">
      <c r="A1635" s="129"/>
      <c r="B1635" s="274"/>
      <c r="C1635" s="98"/>
      <c r="D1635" s="98"/>
      <c r="E1635" s="276"/>
    </row>
    <row r="1636" spans="1:5" ht="15">
      <c r="A1636" s="129"/>
      <c r="B1636" s="274"/>
      <c r="C1636" s="98"/>
      <c r="D1636" s="98"/>
      <c r="E1636" s="276"/>
    </row>
    <row r="1637" spans="1:5" ht="15">
      <c r="A1637" s="129"/>
      <c r="B1637" s="274"/>
      <c r="C1637" s="98"/>
      <c r="D1637" s="98"/>
      <c r="E1637" s="276"/>
    </row>
    <row r="1638" spans="1:5" ht="15">
      <c r="A1638" s="129"/>
      <c r="B1638" s="274"/>
      <c r="C1638" s="98"/>
      <c r="D1638" s="98"/>
      <c r="E1638" s="276"/>
    </row>
    <row r="1639" spans="1:5" ht="15">
      <c r="A1639" s="129"/>
      <c r="B1639" s="274"/>
      <c r="C1639" s="98"/>
      <c r="D1639" s="98"/>
      <c r="E1639" s="276"/>
    </row>
    <row r="1640" spans="1:5" ht="15">
      <c r="A1640" s="129"/>
      <c r="B1640" s="274"/>
      <c r="C1640" s="98"/>
      <c r="D1640" s="98"/>
      <c r="E1640" s="276"/>
    </row>
    <row r="1641" spans="1:5" ht="15">
      <c r="A1641" s="129"/>
      <c r="B1641" s="274"/>
      <c r="C1641" s="98"/>
      <c r="D1641" s="98"/>
      <c r="E1641" s="276"/>
    </row>
    <row r="1642" spans="1:5" ht="15">
      <c r="A1642" s="129"/>
      <c r="B1642" s="274"/>
      <c r="C1642" s="98"/>
      <c r="D1642" s="98"/>
      <c r="E1642" s="276"/>
    </row>
    <row r="1643" spans="1:5" ht="15">
      <c r="A1643" s="129"/>
      <c r="B1643" s="274"/>
      <c r="C1643" s="98"/>
      <c r="D1643" s="98"/>
      <c r="E1643" s="276"/>
    </row>
    <row r="1644" spans="1:5" ht="15">
      <c r="A1644" s="129"/>
      <c r="B1644" s="274"/>
      <c r="C1644" s="98"/>
      <c r="D1644" s="98"/>
      <c r="E1644" s="276"/>
    </row>
    <row r="1645" spans="1:5" ht="15">
      <c r="A1645" s="129"/>
      <c r="B1645" s="274"/>
      <c r="C1645" s="98"/>
      <c r="D1645" s="98"/>
      <c r="E1645" s="276"/>
    </row>
    <row r="1646" spans="1:5" ht="15">
      <c r="A1646" s="129"/>
      <c r="B1646" s="274"/>
      <c r="C1646" s="98"/>
      <c r="D1646" s="98"/>
      <c r="E1646" s="276"/>
    </row>
    <row r="1647" spans="1:5" ht="15">
      <c r="A1647" s="129"/>
      <c r="B1647" s="274"/>
      <c r="C1647" s="98"/>
      <c r="D1647" s="98"/>
      <c r="E1647" s="276"/>
    </row>
    <row r="1648" spans="1:5" ht="15">
      <c r="A1648" s="129"/>
      <c r="B1648" s="274"/>
      <c r="C1648" s="98"/>
      <c r="D1648" s="98"/>
      <c r="E1648" s="276"/>
    </row>
    <row r="1649" spans="1:5" ht="15">
      <c r="A1649" s="129"/>
      <c r="B1649" s="274"/>
      <c r="C1649" s="98"/>
      <c r="D1649" s="98"/>
      <c r="E1649" s="276"/>
    </row>
    <row r="1650" spans="1:5" ht="15">
      <c r="A1650" s="129"/>
      <c r="B1650" s="274"/>
      <c r="C1650" s="98"/>
      <c r="D1650" s="98"/>
      <c r="E1650" s="276"/>
    </row>
    <row r="1651" spans="1:5" ht="15">
      <c r="A1651" s="129"/>
      <c r="B1651" s="274"/>
      <c r="C1651" s="98"/>
      <c r="D1651" s="98"/>
      <c r="E1651" s="276"/>
    </row>
    <row r="1652" spans="1:5" ht="15">
      <c r="A1652" s="129"/>
      <c r="B1652" s="274"/>
      <c r="C1652" s="98"/>
      <c r="D1652" s="98"/>
      <c r="E1652" s="276"/>
    </row>
    <row r="1653" spans="1:5" ht="15">
      <c r="A1653" s="129"/>
      <c r="B1653" s="274"/>
      <c r="C1653" s="98"/>
      <c r="D1653" s="98"/>
      <c r="E1653" s="276"/>
    </row>
    <row r="1654" spans="1:5" ht="15">
      <c r="A1654" s="129"/>
      <c r="B1654" s="274"/>
      <c r="C1654" s="98"/>
      <c r="D1654" s="98"/>
      <c r="E1654" s="276"/>
    </row>
    <row r="1655" spans="1:5" ht="15">
      <c r="A1655" s="129"/>
      <c r="B1655" s="274"/>
      <c r="C1655" s="98"/>
      <c r="D1655" s="98"/>
      <c r="E1655" s="276"/>
    </row>
    <row r="1656" spans="1:5" ht="15">
      <c r="A1656" s="129"/>
      <c r="B1656" s="274"/>
      <c r="C1656" s="98"/>
      <c r="D1656" s="98"/>
      <c r="E1656" s="276"/>
    </row>
    <row r="1657" spans="1:5" ht="15">
      <c r="A1657" s="129"/>
      <c r="B1657" s="274"/>
      <c r="C1657" s="98"/>
      <c r="D1657" s="98"/>
      <c r="E1657" s="276"/>
    </row>
    <row r="1658" spans="1:5" ht="15">
      <c r="A1658" s="129"/>
      <c r="B1658" s="274"/>
      <c r="C1658" s="98"/>
      <c r="D1658" s="98"/>
      <c r="E1658" s="276"/>
    </row>
    <row r="1659" spans="1:5" ht="15">
      <c r="A1659" s="129"/>
      <c r="B1659" s="274"/>
      <c r="C1659" s="98"/>
      <c r="D1659" s="98"/>
      <c r="E1659" s="276"/>
    </row>
    <row r="1660" spans="1:5" ht="15">
      <c r="A1660" s="129"/>
      <c r="B1660" s="274"/>
      <c r="C1660" s="98"/>
      <c r="D1660" s="98"/>
      <c r="E1660" s="276"/>
    </row>
    <row r="1661" spans="1:5" ht="15">
      <c r="A1661" s="129"/>
      <c r="B1661" s="274"/>
      <c r="C1661" s="98"/>
      <c r="D1661" s="98"/>
      <c r="E1661" s="276"/>
    </row>
    <row r="1662" spans="1:5" ht="15">
      <c r="A1662" s="129"/>
      <c r="B1662" s="274"/>
      <c r="C1662" s="98"/>
      <c r="D1662" s="98"/>
      <c r="E1662" s="276"/>
    </row>
    <row r="1663" spans="1:5" ht="15">
      <c r="A1663" s="129"/>
      <c r="B1663" s="274"/>
      <c r="C1663" s="98"/>
      <c r="D1663" s="98"/>
      <c r="E1663" s="276"/>
    </row>
    <row r="1664" spans="1:5" ht="15">
      <c r="A1664" s="129"/>
      <c r="B1664" s="274"/>
      <c r="C1664" s="98"/>
      <c r="D1664" s="98"/>
      <c r="E1664" s="276"/>
    </row>
    <row r="1665" spans="1:5" ht="15">
      <c r="A1665" s="129"/>
      <c r="B1665" s="274"/>
      <c r="C1665" s="98"/>
      <c r="D1665" s="98"/>
      <c r="E1665" s="276"/>
    </row>
    <row r="1666" spans="1:5" ht="15">
      <c r="A1666" s="129"/>
      <c r="B1666" s="274"/>
      <c r="C1666" s="98"/>
      <c r="D1666" s="98"/>
      <c r="E1666" s="276"/>
    </row>
    <row r="1667" spans="1:5" ht="15">
      <c r="A1667" s="129"/>
      <c r="B1667" s="274"/>
      <c r="C1667" s="98"/>
      <c r="D1667" s="98"/>
      <c r="E1667" s="276"/>
    </row>
    <row r="1668" spans="1:5" ht="15">
      <c r="A1668" s="129"/>
      <c r="B1668" s="274"/>
      <c r="C1668" s="98"/>
      <c r="D1668" s="98"/>
      <c r="E1668" s="276"/>
    </row>
    <row r="1669" spans="1:5" ht="15">
      <c r="A1669" s="129"/>
      <c r="B1669" s="274"/>
      <c r="C1669" s="98"/>
      <c r="D1669" s="98"/>
      <c r="E1669" s="276"/>
    </row>
    <row r="1670" spans="1:5" ht="15">
      <c r="A1670" s="129"/>
      <c r="B1670" s="274"/>
      <c r="C1670" s="98"/>
      <c r="D1670" s="98"/>
      <c r="E1670" s="276"/>
    </row>
    <row r="1671" spans="1:5" ht="15">
      <c r="A1671" s="129"/>
      <c r="B1671" s="274"/>
      <c r="C1671" s="98"/>
      <c r="D1671" s="98"/>
      <c r="E1671" s="276"/>
    </row>
    <row r="1672" spans="1:5" ht="15">
      <c r="A1672" s="129"/>
      <c r="B1672" s="274"/>
      <c r="C1672" s="98"/>
      <c r="D1672" s="98"/>
      <c r="E1672" s="276"/>
    </row>
    <row r="1673" spans="1:5" ht="15">
      <c r="A1673" s="129"/>
      <c r="B1673" s="274"/>
      <c r="C1673" s="98"/>
      <c r="D1673" s="98"/>
      <c r="E1673" s="276"/>
    </row>
    <row r="1674" spans="1:5" ht="15">
      <c r="A1674" s="129"/>
      <c r="B1674" s="274"/>
      <c r="C1674" s="98"/>
      <c r="D1674" s="98"/>
      <c r="E1674" s="276"/>
    </row>
    <row r="1675" spans="1:5" ht="15">
      <c r="A1675" s="129"/>
      <c r="B1675" s="274"/>
      <c r="C1675" s="98"/>
      <c r="D1675" s="98"/>
      <c r="E1675" s="276"/>
    </row>
    <row r="1676" spans="1:5" ht="15">
      <c r="A1676" s="129"/>
      <c r="B1676" s="274"/>
      <c r="C1676" s="98"/>
      <c r="D1676" s="98"/>
      <c r="E1676" s="276"/>
    </row>
    <row r="1677" spans="1:5" ht="15">
      <c r="A1677" s="129"/>
      <c r="B1677" s="274"/>
      <c r="C1677" s="98"/>
      <c r="D1677" s="98"/>
      <c r="E1677" s="276"/>
    </row>
    <row r="1678" spans="1:5" ht="15">
      <c r="A1678" s="129"/>
      <c r="B1678" s="274"/>
      <c r="C1678" s="98"/>
      <c r="D1678" s="98"/>
      <c r="E1678" s="276"/>
    </row>
    <row r="1679" spans="1:5" ht="15">
      <c r="A1679" s="129"/>
      <c r="B1679" s="274"/>
      <c r="C1679" s="98"/>
      <c r="D1679" s="98"/>
      <c r="E1679" s="276"/>
    </row>
    <row r="1680" spans="1:5" ht="15">
      <c r="A1680" s="129"/>
      <c r="B1680" s="274"/>
      <c r="C1680" s="98"/>
      <c r="D1680" s="98"/>
      <c r="E1680" s="276"/>
    </row>
    <row r="1681" spans="1:5" ht="15">
      <c r="A1681" s="129"/>
      <c r="B1681" s="274"/>
      <c r="C1681" s="98"/>
      <c r="D1681" s="98"/>
      <c r="E1681" s="276"/>
    </row>
    <row r="1682" spans="1:5" ht="15">
      <c r="A1682" s="129"/>
      <c r="B1682" s="274"/>
      <c r="C1682" s="98"/>
      <c r="D1682" s="98"/>
      <c r="E1682" s="276"/>
    </row>
    <row r="1683" spans="1:5" ht="15">
      <c r="A1683" s="129"/>
      <c r="B1683" s="274"/>
      <c r="C1683" s="98"/>
      <c r="D1683" s="98"/>
      <c r="E1683" s="276"/>
    </row>
    <row r="1684" spans="1:5" ht="15">
      <c r="A1684" s="129"/>
      <c r="B1684" s="274"/>
      <c r="C1684" s="98"/>
      <c r="D1684" s="98"/>
      <c r="E1684" s="276"/>
    </row>
    <row r="1685" spans="1:5" ht="15">
      <c r="A1685" s="129"/>
      <c r="B1685" s="274"/>
      <c r="C1685" s="98"/>
      <c r="D1685" s="98"/>
      <c r="E1685" s="276"/>
    </row>
    <row r="1686" spans="1:5" ht="15">
      <c r="A1686" s="129"/>
      <c r="B1686" s="274"/>
      <c r="C1686" s="98"/>
      <c r="D1686" s="98"/>
      <c r="E1686" s="276"/>
    </row>
    <row r="1687" spans="1:5" ht="15">
      <c r="A1687" s="129"/>
      <c r="B1687" s="274"/>
      <c r="C1687" s="98"/>
      <c r="D1687" s="98"/>
      <c r="E1687" s="276"/>
    </row>
    <row r="1688" spans="1:5" ht="15">
      <c r="A1688" s="129"/>
      <c r="B1688" s="274"/>
      <c r="C1688" s="98"/>
      <c r="D1688" s="98"/>
      <c r="E1688" s="276"/>
    </row>
    <row r="1689" spans="1:5" ht="15">
      <c r="A1689" s="129"/>
      <c r="B1689" s="274"/>
      <c r="C1689" s="98"/>
      <c r="D1689" s="98"/>
      <c r="E1689" s="276"/>
    </row>
    <row r="1690" spans="1:5" ht="15">
      <c r="A1690" s="129"/>
      <c r="B1690" s="274"/>
      <c r="C1690" s="98"/>
      <c r="D1690" s="98"/>
      <c r="E1690" s="276"/>
    </row>
    <row r="1691" spans="1:5" ht="15">
      <c r="A1691" s="129"/>
      <c r="B1691" s="274"/>
      <c r="C1691" s="98"/>
      <c r="D1691" s="98"/>
      <c r="E1691" s="276"/>
    </row>
    <row r="1692" spans="1:5" ht="15">
      <c r="A1692" s="129"/>
      <c r="B1692" s="274"/>
      <c r="C1692" s="98"/>
      <c r="D1692" s="98"/>
      <c r="E1692" s="276"/>
    </row>
    <row r="1693" spans="1:5" ht="15">
      <c r="A1693" s="129"/>
      <c r="B1693" s="274"/>
      <c r="C1693" s="98"/>
      <c r="D1693" s="98"/>
      <c r="E1693" s="276"/>
    </row>
    <row r="1694" spans="1:5" ht="15">
      <c r="A1694" s="129"/>
      <c r="B1694" s="274"/>
      <c r="C1694" s="98"/>
      <c r="D1694" s="98"/>
      <c r="E1694" s="276"/>
    </row>
    <row r="1695" spans="1:5" ht="15">
      <c r="A1695" s="129"/>
      <c r="B1695" s="274"/>
      <c r="C1695" s="98"/>
      <c r="D1695" s="98"/>
      <c r="E1695" s="276"/>
    </row>
    <row r="1696" spans="1:5" ht="15">
      <c r="A1696" s="129"/>
      <c r="B1696" s="274"/>
      <c r="C1696" s="98"/>
      <c r="D1696" s="98"/>
      <c r="E1696" s="276"/>
    </row>
    <row r="1697" spans="1:5" ht="15">
      <c r="A1697" s="129"/>
      <c r="B1697" s="274"/>
      <c r="C1697" s="98"/>
      <c r="D1697" s="98"/>
      <c r="E1697" s="276"/>
    </row>
    <row r="1698" spans="1:5" ht="15">
      <c r="A1698" s="129"/>
      <c r="B1698" s="274"/>
      <c r="C1698" s="98"/>
      <c r="D1698" s="98"/>
      <c r="E1698" s="276"/>
    </row>
    <row r="1699" spans="1:5" ht="15">
      <c r="A1699" s="129"/>
      <c r="B1699" s="274"/>
      <c r="C1699" s="98"/>
      <c r="D1699" s="98"/>
      <c r="E1699" s="276"/>
    </row>
    <row r="1700" spans="1:5" ht="15">
      <c r="A1700" s="129"/>
      <c r="B1700" s="274"/>
      <c r="C1700" s="98"/>
      <c r="D1700" s="98"/>
      <c r="E1700" s="276"/>
    </row>
    <row r="1701" spans="1:5" ht="15">
      <c r="A1701" s="129"/>
      <c r="B1701" s="274"/>
      <c r="C1701" s="98"/>
      <c r="D1701" s="98"/>
      <c r="E1701" s="276"/>
    </row>
    <row r="1702" spans="1:5" ht="15">
      <c r="A1702" s="129"/>
      <c r="B1702" s="274"/>
      <c r="C1702" s="98"/>
      <c r="D1702" s="98"/>
      <c r="E1702" s="276"/>
    </row>
    <row r="1703" spans="1:5" ht="15">
      <c r="A1703" s="129"/>
      <c r="B1703" s="274"/>
      <c r="C1703" s="98"/>
      <c r="D1703" s="98"/>
      <c r="E1703" s="276"/>
    </row>
    <row r="1704" spans="1:5" ht="15">
      <c r="A1704" s="129"/>
      <c r="B1704" s="274"/>
      <c r="C1704" s="98"/>
      <c r="D1704" s="98"/>
      <c r="E1704" s="276"/>
    </row>
    <row r="1705" spans="1:5" ht="15">
      <c r="A1705" s="129"/>
      <c r="B1705" s="274"/>
      <c r="C1705" s="98"/>
      <c r="D1705" s="98"/>
      <c r="E1705" s="276"/>
    </row>
    <row r="1706" spans="1:5" ht="15">
      <c r="A1706" s="129"/>
      <c r="B1706" s="274"/>
      <c r="C1706" s="98"/>
      <c r="D1706" s="98"/>
      <c r="E1706" s="276"/>
    </row>
    <row r="1707" spans="1:5" ht="15">
      <c r="A1707" s="129"/>
      <c r="B1707" s="274"/>
      <c r="C1707" s="98"/>
      <c r="D1707" s="98"/>
      <c r="E1707" s="276"/>
    </row>
    <row r="1708" spans="1:5" ht="15">
      <c r="A1708" s="129"/>
      <c r="B1708" s="274"/>
      <c r="C1708" s="98"/>
      <c r="D1708" s="98"/>
      <c r="E1708" s="276"/>
    </row>
    <row r="1709" spans="1:5" ht="15">
      <c r="A1709" s="129"/>
      <c r="B1709" s="274"/>
      <c r="C1709" s="98"/>
      <c r="D1709" s="98"/>
      <c r="E1709" s="276"/>
    </row>
    <row r="1710" spans="1:5" ht="15">
      <c r="A1710" s="129"/>
      <c r="B1710" s="274"/>
      <c r="C1710" s="98"/>
      <c r="D1710" s="98"/>
      <c r="E1710" s="276"/>
    </row>
    <row r="1711" spans="1:5" ht="15">
      <c r="A1711" s="129"/>
      <c r="B1711" s="274"/>
      <c r="C1711" s="98"/>
      <c r="D1711" s="98"/>
      <c r="E1711" s="276"/>
    </row>
    <row r="1712" spans="1:5" ht="15">
      <c r="A1712" s="129"/>
      <c r="B1712" s="274"/>
      <c r="C1712" s="98"/>
      <c r="D1712" s="98"/>
      <c r="E1712" s="276"/>
    </row>
    <row r="1713" spans="1:5" ht="15">
      <c r="A1713" s="129"/>
      <c r="B1713" s="274"/>
      <c r="C1713" s="98"/>
      <c r="D1713" s="98"/>
      <c r="E1713" s="276"/>
    </row>
    <row r="1714" spans="1:5" ht="15">
      <c r="A1714" s="129"/>
      <c r="B1714" s="274"/>
      <c r="C1714" s="98"/>
      <c r="D1714" s="98"/>
      <c r="E1714" s="276"/>
    </row>
    <row r="1715" spans="1:5" ht="15">
      <c r="A1715" s="129"/>
      <c r="B1715" s="274"/>
      <c r="C1715" s="98"/>
      <c r="D1715" s="98"/>
      <c r="E1715" s="276"/>
    </row>
    <row r="1716" spans="1:5" ht="15">
      <c r="A1716" s="129"/>
      <c r="B1716" s="274"/>
      <c r="C1716" s="98"/>
      <c r="D1716" s="98"/>
      <c r="E1716" s="276"/>
    </row>
    <row r="1717" spans="1:5" ht="15">
      <c r="A1717" s="129"/>
      <c r="B1717" s="274"/>
      <c r="C1717" s="98"/>
      <c r="D1717" s="98"/>
      <c r="E1717" s="276"/>
    </row>
    <row r="1718" spans="1:5" ht="15">
      <c r="A1718" s="129"/>
      <c r="B1718" s="274"/>
      <c r="C1718" s="98"/>
      <c r="D1718" s="98"/>
      <c r="E1718" s="276"/>
    </row>
    <row r="1719" spans="1:5" ht="15">
      <c r="A1719" s="129"/>
      <c r="B1719" s="274"/>
      <c r="C1719" s="98"/>
      <c r="D1719" s="98"/>
      <c r="E1719" s="276"/>
    </row>
    <row r="1720" spans="1:5" ht="15">
      <c r="A1720" s="129"/>
      <c r="B1720" s="274"/>
      <c r="C1720" s="98"/>
      <c r="D1720" s="98"/>
      <c r="E1720" s="276"/>
    </row>
    <row r="1721" spans="1:5" ht="15">
      <c r="A1721" s="129"/>
      <c r="B1721" s="274"/>
      <c r="C1721" s="98"/>
      <c r="D1721" s="98"/>
      <c r="E1721" s="276"/>
    </row>
    <row r="1722" spans="1:5" ht="15">
      <c r="A1722" s="129"/>
      <c r="B1722" s="274"/>
      <c r="C1722" s="98"/>
      <c r="D1722" s="98"/>
      <c r="E1722" s="276"/>
    </row>
    <row r="1723" spans="1:5" ht="15">
      <c r="A1723" s="129"/>
      <c r="B1723" s="274"/>
      <c r="C1723" s="98"/>
      <c r="D1723" s="98"/>
      <c r="E1723" s="276"/>
    </row>
    <row r="1724" spans="1:5" ht="15">
      <c r="A1724" s="129"/>
      <c r="B1724" s="274"/>
      <c r="C1724" s="98"/>
      <c r="D1724" s="98"/>
      <c r="E1724" s="276"/>
    </row>
    <row r="1725" spans="1:5" ht="15">
      <c r="A1725" s="129"/>
      <c r="B1725" s="274"/>
      <c r="C1725" s="98"/>
      <c r="D1725" s="98"/>
      <c r="E1725" s="276"/>
    </row>
    <row r="1726" spans="1:5" ht="15">
      <c r="A1726" s="129"/>
      <c r="B1726" s="274"/>
      <c r="C1726" s="98"/>
      <c r="D1726" s="98"/>
      <c r="E1726" s="276"/>
    </row>
    <row r="1727" spans="1:5" ht="15">
      <c r="A1727" s="129"/>
      <c r="B1727" s="274"/>
      <c r="C1727" s="98"/>
      <c r="D1727" s="98"/>
      <c r="E1727" s="276"/>
    </row>
    <row r="1728" spans="1:5" ht="15">
      <c r="A1728" s="129"/>
      <c r="B1728" s="274"/>
      <c r="C1728" s="98"/>
      <c r="D1728" s="98"/>
      <c r="E1728" s="276"/>
    </row>
    <row r="1729" spans="1:5" ht="15">
      <c r="A1729" s="129"/>
      <c r="B1729" s="274"/>
      <c r="C1729" s="98"/>
      <c r="D1729" s="98"/>
      <c r="E1729" s="276"/>
    </row>
    <row r="1730" spans="1:5" ht="15">
      <c r="A1730" s="129"/>
      <c r="B1730" s="274"/>
      <c r="C1730" s="98"/>
      <c r="D1730" s="98"/>
      <c r="E1730" s="276"/>
    </row>
    <row r="1731" spans="1:5" ht="15">
      <c r="A1731" s="129"/>
      <c r="B1731" s="274"/>
      <c r="C1731" s="98"/>
      <c r="D1731" s="98"/>
      <c r="E1731" s="276"/>
    </row>
    <row r="1732" spans="1:5" ht="15">
      <c r="A1732" s="129"/>
      <c r="B1732" s="274"/>
      <c r="C1732" s="98"/>
      <c r="D1732" s="98"/>
      <c r="E1732" s="276"/>
    </row>
    <row r="1733" spans="1:5" ht="15">
      <c r="A1733" s="129"/>
      <c r="B1733" s="274"/>
      <c r="C1733" s="98"/>
      <c r="D1733" s="98"/>
      <c r="E1733" s="276"/>
    </row>
    <row r="1734" spans="1:5" ht="15">
      <c r="A1734" s="129"/>
      <c r="B1734" s="274"/>
      <c r="C1734" s="98"/>
      <c r="D1734" s="98"/>
      <c r="E1734" s="276"/>
    </row>
    <row r="1735" spans="1:5" ht="15">
      <c r="A1735" s="129"/>
      <c r="B1735" s="274"/>
      <c r="C1735" s="98"/>
      <c r="D1735" s="98"/>
      <c r="E1735" s="276"/>
    </row>
    <row r="1736" spans="1:5" ht="15">
      <c r="A1736" s="129"/>
      <c r="B1736" s="274"/>
      <c r="C1736" s="98"/>
      <c r="D1736" s="98"/>
      <c r="E1736" s="276"/>
    </row>
    <row r="1737" spans="1:5" ht="15">
      <c r="A1737" s="129"/>
      <c r="B1737" s="274"/>
      <c r="C1737" s="98"/>
      <c r="D1737" s="98"/>
      <c r="E1737" s="276"/>
    </row>
    <row r="1738" spans="1:5" ht="15">
      <c r="A1738" s="129"/>
      <c r="B1738" s="274"/>
      <c r="C1738" s="98"/>
      <c r="D1738" s="98"/>
      <c r="E1738" s="276"/>
    </row>
    <row r="1739" spans="1:5" ht="15">
      <c r="A1739" s="129"/>
      <c r="B1739" s="274"/>
      <c r="C1739" s="98"/>
      <c r="D1739" s="98"/>
      <c r="E1739" s="276"/>
    </row>
    <row r="1740" spans="1:5" ht="15">
      <c r="A1740" s="129"/>
      <c r="B1740" s="274"/>
      <c r="C1740" s="98"/>
      <c r="D1740" s="98"/>
      <c r="E1740" s="276"/>
    </row>
    <row r="1741" spans="1:5" ht="15">
      <c r="A1741" s="129"/>
      <c r="B1741" s="274"/>
      <c r="C1741" s="98"/>
      <c r="D1741" s="98"/>
      <c r="E1741" s="276"/>
    </row>
    <row r="1742" spans="1:5" ht="15">
      <c r="A1742" s="129"/>
      <c r="B1742" s="274"/>
      <c r="C1742" s="98"/>
      <c r="D1742" s="98"/>
      <c r="E1742" s="276"/>
    </row>
    <row r="1743" spans="1:5" ht="15">
      <c r="A1743" s="129"/>
      <c r="B1743" s="274"/>
      <c r="C1743" s="98"/>
      <c r="D1743" s="98"/>
      <c r="E1743" s="276"/>
    </row>
    <row r="1744" spans="1:5" ht="15">
      <c r="A1744" s="129"/>
      <c r="B1744" s="274"/>
      <c r="C1744" s="98"/>
      <c r="D1744" s="98"/>
      <c r="E1744" s="276"/>
    </row>
    <row r="1745" spans="1:5" ht="15">
      <c r="A1745" s="129"/>
      <c r="B1745" s="274"/>
      <c r="C1745" s="98"/>
      <c r="D1745" s="98"/>
      <c r="E1745" s="276"/>
    </row>
    <row r="1746" spans="1:5" ht="15">
      <c r="A1746" s="129"/>
      <c r="B1746" s="274"/>
      <c r="C1746" s="98"/>
      <c r="D1746" s="98"/>
      <c r="E1746" s="276"/>
    </row>
    <row r="1747" spans="1:5" ht="15">
      <c r="A1747" s="129"/>
      <c r="B1747" s="274"/>
      <c r="C1747" s="98"/>
      <c r="D1747" s="98"/>
      <c r="E1747" s="276"/>
    </row>
    <row r="1748" spans="1:5" ht="15">
      <c r="A1748" s="129"/>
      <c r="B1748" s="274"/>
      <c r="C1748" s="98"/>
      <c r="D1748" s="98"/>
      <c r="E1748" s="276"/>
    </row>
    <row r="1749" spans="1:5" ht="15">
      <c r="A1749" s="129"/>
      <c r="B1749" s="274"/>
      <c r="C1749" s="98"/>
      <c r="D1749" s="98"/>
      <c r="E1749" s="276"/>
    </row>
    <row r="1750" spans="1:5" ht="15">
      <c r="A1750" s="129"/>
      <c r="B1750" s="274"/>
      <c r="C1750" s="98"/>
      <c r="D1750" s="98"/>
      <c r="E1750" s="276"/>
    </row>
    <row r="1751" spans="1:5" ht="15">
      <c r="A1751" s="129"/>
      <c r="B1751" s="274"/>
      <c r="C1751" s="98"/>
      <c r="D1751" s="98"/>
      <c r="E1751" s="276"/>
    </row>
    <row r="1752" spans="1:5" ht="15">
      <c r="A1752" s="129"/>
      <c r="B1752" s="274"/>
      <c r="C1752" s="98"/>
      <c r="D1752" s="98"/>
      <c r="E1752" s="276"/>
    </row>
    <row r="1753" spans="1:5" ht="15">
      <c r="A1753" s="129"/>
      <c r="B1753" s="274"/>
      <c r="C1753" s="98"/>
      <c r="D1753" s="98"/>
      <c r="E1753" s="276"/>
    </row>
    <row r="1754" spans="1:5" ht="15">
      <c r="A1754" s="129"/>
      <c r="B1754" s="274"/>
      <c r="C1754" s="98"/>
      <c r="D1754" s="98"/>
      <c r="E1754" s="276"/>
    </row>
    <row r="1755" spans="1:5" ht="15">
      <c r="A1755" s="129"/>
      <c r="B1755" s="274"/>
      <c r="C1755" s="98"/>
      <c r="D1755" s="98"/>
      <c r="E1755" s="276"/>
    </row>
    <row r="1756" spans="1:5" ht="15">
      <c r="A1756" s="129"/>
      <c r="B1756" s="274"/>
      <c r="C1756" s="98"/>
      <c r="D1756" s="98"/>
      <c r="E1756" s="276"/>
    </row>
    <row r="1757" spans="1:5" ht="15">
      <c r="A1757" s="129"/>
      <c r="B1757" s="274"/>
      <c r="C1757" s="98"/>
      <c r="D1757" s="98"/>
      <c r="E1757" s="276"/>
    </row>
    <row r="1758" spans="1:5" ht="15">
      <c r="A1758" s="129"/>
      <c r="B1758" s="274"/>
      <c r="C1758" s="98"/>
      <c r="D1758" s="98"/>
      <c r="E1758" s="276"/>
    </row>
    <row r="1759" spans="1:5" ht="15">
      <c r="A1759" s="129"/>
      <c r="B1759" s="274"/>
      <c r="C1759" s="98"/>
      <c r="D1759" s="98"/>
      <c r="E1759" s="276"/>
    </row>
    <row r="1760" spans="1:5" ht="15">
      <c r="A1760" s="129"/>
      <c r="B1760" s="274"/>
      <c r="C1760" s="98"/>
      <c r="D1760" s="98"/>
      <c r="E1760" s="276"/>
    </row>
    <row r="1761" spans="1:5" ht="15">
      <c r="A1761" s="129"/>
      <c r="B1761" s="274"/>
      <c r="C1761" s="98"/>
      <c r="D1761" s="98"/>
      <c r="E1761" s="276"/>
    </row>
    <row r="1762" spans="1:5" ht="15">
      <c r="A1762" s="129"/>
      <c r="B1762" s="274"/>
      <c r="C1762" s="98"/>
      <c r="D1762" s="98"/>
      <c r="E1762" s="276"/>
    </row>
    <row r="1763" spans="1:5" ht="15">
      <c r="A1763" s="129"/>
      <c r="B1763" s="274"/>
      <c r="C1763" s="98"/>
      <c r="D1763" s="98"/>
      <c r="E1763" s="276"/>
    </row>
    <row r="1764" spans="1:5" ht="15">
      <c r="A1764" s="129"/>
      <c r="B1764" s="274"/>
      <c r="C1764" s="98"/>
      <c r="D1764" s="98"/>
      <c r="E1764" s="276"/>
    </row>
    <row r="1765" spans="1:5" ht="15">
      <c r="A1765" s="129"/>
      <c r="B1765" s="274"/>
      <c r="C1765" s="98"/>
      <c r="D1765" s="98"/>
      <c r="E1765" s="276"/>
    </row>
    <row r="1766" spans="1:5" ht="15">
      <c r="A1766" s="129"/>
      <c r="B1766" s="274"/>
      <c r="C1766" s="98"/>
      <c r="D1766" s="98"/>
      <c r="E1766" s="276"/>
    </row>
    <row r="1767" spans="1:5" ht="15">
      <c r="A1767" s="129"/>
      <c r="B1767" s="274"/>
      <c r="C1767" s="98"/>
      <c r="D1767" s="98"/>
      <c r="E1767" s="276"/>
    </row>
    <row r="1768" spans="1:5" ht="15">
      <c r="A1768" s="129"/>
      <c r="B1768" s="274"/>
      <c r="C1768" s="98"/>
      <c r="D1768" s="98"/>
      <c r="E1768" s="276"/>
    </row>
    <row r="1769" spans="1:5" ht="15">
      <c r="A1769" s="129"/>
      <c r="B1769" s="274"/>
      <c r="C1769" s="98"/>
      <c r="D1769" s="98"/>
      <c r="E1769" s="276"/>
    </row>
    <row r="1770" spans="1:5" ht="15">
      <c r="A1770" s="129"/>
      <c r="B1770" s="274"/>
      <c r="C1770" s="98"/>
      <c r="D1770" s="98"/>
      <c r="E1770" s="276"/>
    </row>
    <row r="1771" spans="1:5" ht="15">
      <c r="A1771" s="129"/>
      <c r="B1771" s="274"/>
      <c r="C1771" s="98"/>
      <c r="D1771" s="98"/>
      <c r="E1771" s="276"/>
    </row>
    <row r="1772" spans="1:5" ht="15">
      <c r="A1772" s="129"/>
      <c r="B1772" s="274"/>
      <c r="C1772" s="98"/>
      <c r="D1772" s="98"/>
      <c r="E1772" s="276"/>
    </row>
    <row r="1773" spans="1:5" ht="15">
      <c r="A1773" s="129"/>
      <c r="B1773" s="274"/>
      <c r="C1773" s="98"/>
      <c r="D1773" s="98"/>
      <c r="E1773" s="276"/>
    </row>
    <row r="1774" spans="1:5" ht="15">
      <c r="A1774" s="129"/>
      <c r="B1774" s="274"/>
      <c r="C1774" s="98"/>
      <c r="D1774" s="98"/>
      <c r="E1774" s="276"/>
    </row>
    <row r="1775" spans="1:5" ht="15">
      <c r="A1775" s="129"/>
      <c r="B1775" s="274"/>
      <c r="C1775" s="98"/>
      <c r="D1775" s="98"/>
      <c r="E1775" s="276"/>
    </row>
    <row r="1776" spans="1:5" ht="15">
      <c r="A1776" s="129"/>
      <c r="B1776" s="274"/>
      <c r="C1776" s="98"/>
      <c r="D1776" s="98"/>
      <c r="E1776" s="276"/>
    </row>
    <row r="1777" spans="1:5" ht="15">
      <c r="A1777" s="129"/>
      <c r="B1777" s="274"/>
      <c r="C1777" s="98"/>
      <c r="D1777" s="98"/>
      <c r="E1777" s="276"/>
    </row>
    <row r="1778" spans="1:5" ht="15">
      <c r="A1778" s="129"/>
      <c r="B1778" s="274"/>
      <c r="C1778" s="98"/>
      <c r="D1778" s="98"/>
      <c r="E1778" s="276"/>
    </row>
    <row r="1779" spans="1:5" ht="15">
      <c r="A1779" s="129"/>
      <c r="B1779" s="274"/>
      <c r="C1779" s="98"/>
      <c r="D1779" s="98"/>
      <c r="E1779" s="276"/>
    </row>
    <row r="1780" spans="1:5" ht="15">
      <c r="A1780" s="129"/>
      <c r="B1780" s="274"/>
      <c r="C1780" s="98"/>
      <c r="D1780" s="98"/>
      <c r="E1780" s="276"/>
    </row>
    <row r="1781" spans="1:5" ht="15">
      <c r="A1781" s="129"/>
      <c r="B1781" s="274"/>
      <c r="C1781" s="98"/>
      <c r="D1781" s="98"/>
      <c r="E1781" s="276"/>
    </row>
    <row r="1782" spans="1:5" ht="15">
      <c r="A1782" s="129"/>
      <c r="B1782" s="274"/>
      <c r="C1782" s="98"/>
      <c r="D1782" s="98"/>
      <c r="E1782" s="276"/>
    </row>
    <row r="1783" spans="1:5" ht="15">
      <c r="A1783" s="129"/>
      <c r="B1783" s="274"/>
      <c r="C1783" s="98"/>
      <c r="D1783" s="98"/>
      <c r="E1783" s="276"/>
    </row>
    <row r="1784" spans="1:5" ht="15">
      <c r="A1784" s="129"/>
      <c r="B1784" s="274"/>
      <c r="C1784" s="98"/>
      <c r="D1784" s="98"/>
      <c r="E1784" s="276"/>
    </row>
    <row r="1785" spans="1:5" ht="15">
      <c r="A1785" s="129"/>
      <c r="B1785" s="274"/>
      <c r="C1785" s="98"/>
      <c r="D1785" s="98"/>
      <c r="E1785" s="276"/>
    </row>
    <row r="1786" spans="1:5" ht="15">
      <c r="A1786" s="129"/>
      <c r="B1786" s="274"/>
      <c r="C1786" s="98"/>
      <c r="D1786" s="98"/>
      <c r="E1786" s="276"/>
    </row>
    <row r="1787" spans="1:5" ht="15">
      <c r="A1787" s="129"/>
      <c r="B1787" s="274"/>
      <c r="C1787" s="98"/>
      <c r="D1787" s="98"/>
      <c r="E1787" s="276"/>
    </row>
    <row r="1788" spans="1:5" ht="15">
      <c r="A1788" s="129"/>
      <c r="B1788" s="274"/>
      <c r="C1788" s="98"/>
      <c r="D1788" s="98"/>
      <c r="E1788" s="276"/>
    </row>
    <row r="1789" spans="1:5" ht="15">
      <c r="A1789" s="129"/>
      <c r="B1789" s="274"/>
      <c r="C1789" s="98"/>
      <c r="D1789" s="98"/>
      <c r="E1789" s="276"/>
    </row>
    <row r="1790" spans="1:5" ht="15">
      <c r="A1790" s="129"/>
      <c r="B1790" s="274"/>
      <c r="C1790" s="98"/>
      <c r="D1790" s="98"/>
      <c r="E1790" s="276"/>
    </row>
    <row r="1791" spans="1:5" ht="15">
      <c r="A1791" s="129"/>
      <c r="B1791" s="274"/>
      <c r="C1791" s="98"/>
      <c r="D1791" s="98"/>
      <c r="E1791" s="276"/>
    </row>
    <row r="1792" spans="1:5" ht="15">
      <c r="A1792" s="129"/>
      <c r="B1792" s="274"/>
      <c r="C1792" s="98"/>
      <c r="D1792" s="98"/>
      <c r="E1792" s="276"/>
    </row>
    <row r="1793" spans="1:5" ht="15">
      <c r="A1793" s="129"/>
      <c r="B1793" s="274"/>
      <c r="C1793" s="98"/>
      <c r="D1793" s="98"/>
      <c r="E1793" s="276"/>
    </row>
    <row r="1794" spans="1:5" ht="15">
      <c r="A1794" s="129"/>
      <c r="B1794" s="274"/>
      <c r="C1794" s="98"/>
      <c r="D1794" s="98"/>
      <c r="E1794" s="276"/>
    </row>
    <row r="1795" spans="1:5" ht="15">
      <c r="A1795" s="129"/>
      <c r="B1795" s="274"/>
      <c r="C1795" s="98"/>
      <c r="D1795" s="98"/>
      <c r="E1795" s="276"/>
    </row>
    <row r="1796" spans="1:5" ht="15">
      <c r="A1796" s="129"/>
      <c r="B1796" s="274"/>
      <c r="C1796" s="98"/>
      <c r="D1796" s="98"/>
      <c r="E1796" s="276"/>
    </row>
    <row r="1797" spans="1:5" ht="15">
      <c r="A1797" s="129"/>
      <c r="B1797" s="274"/>
      <c r="C1797" s="98"/>
      <c r="D1797" s="98"/>
      <c r="E1797" s="276"/>
    </row>
    <row r="1798" spans="1:5" ht="15">
      <c r="A1798" s="129"/>
      <c r="B1798" s="274"/>
      <c r="C1798" s="98"/>
      <c r="D1798" s="98"/>
      <c r="E1798" s="276"/>
    </row>
    <row r="1799" spans="1:5" ht="15">
      <c r="A1799" s="129"/>
      <c r="B1799" s="274"/>
      <c r="C1799" s="98"/>
      <c r="D1799" s="98"/>
      <c r="E1799" s="276"/>
    </row>
    <row r="1800" spans="1:5" ht="15">
      <c r="A1800" s="129"/>
      <c r="B1800" s="274"/>
      <c r="C1800" s="98"/>
      <c r="D1800" s="98"/>
      <c r="E1800" s="276"/>
    </row>
    <row r="1801" spans="1:5" ht="15">
      <c r="A1801" s="129"/>
      <c r="B1801" s="274"/>
      <c r="C1801" s="98"/>
      <c r="D1801" s="98"/>
      <c r="E1801" s="276"/>
    </row>
    <row r="1802" spans="1:5" ht="15">
      <c r="A1802" s="129"/>
      <c r="B1802" s="274"/>
      <c r="C1802" s="98"/>
      <c r="D1802" s="98"/>
      <c r="E1802" s="276"/>
    </row>
    <row r="1803" spans="1:5" ht="15">
      <c r="A1803" s="129"/>
      <c r="B1803" s="274"/>
      <c r="C1803" s="98"/>
      <c r="D1803" s="98"/>
      <c r="E1803" s="276"/>
    </row>
    <row r="1804" spans="1:5" ht="15">
      <c r="A1804" s="129"/>
      <c r="B1804" s="274"/>
      <c r="C1804" s="98"/>
      <c r="D1804" s="98"/>
      <c r="E1804" s="276"/>
    </row>
    <row r="1805" spans="1:5" ht="15">
      <c r="A1805" s="129"/>
      <c r="B1805" s="274"/>
      <c r="C1805" s="98"/>
      <c r="D1805" s="98"/>
      <c r="E1805" s="276"/>
    </row>
    <row r="1806" spans="1:5" ht="15">
      <c r="A1806" s="129"/>
      <c r="B1806" s="274"/>
      <c r="C1806" s="98"/>
      <c r="D1806" s="98"/>
      <c r="E1806" s="276"/>
    </row>
    <row r="1807" spans="1:5" ht="15">
      <c r="A1807" s="129"/>
      <c r="B1807" s="274"/>
      <c r="C1807" s="98"/>
      <c r="D1807" s="98"/>
      <c r="E1807" s="276"/>
    </row>
    <row r="1808" spans="1:5" ht="15">
      <c r="A1808" s="129"/>
      <c r="B1808" s="274"/>
      <c r="C1808" s="98"/>
      <c r="D1808" s="98"/>
      <c r="E1808" s="276"/>
    </row>
    <row r="1809" spans="1:5" ht="15">
      <c r="A1809" s="129"/>
      <c r="B1809" s="274"/>
      <c r="C1809" s="98"/>
      <c r="D1809" s="98"/>
      <c r="E1809" s="276"/>
    </row>
    <row r="1810" spans="1:5" ht="15">
      <c r="A1810" s="129"/>
      <c r="B1810" s="274"/>
      <c r="C1810" s="98"/>
      <c r="D1810" s="98"/>
      <c r="E1810" s="276"/>
    </row>
    <row r="1811" spans="1:5" ht="15">
      <c r="A1811" s="129"/>
      <c r="B1811" s="274"/>
      <c r="C1811" s="98"/>
      <c r="D1811" s="98"/>
      <c r="E1811" s="276"/>
    </row>
    <row r="1812" spans="1:5" ht="15">
      <c r="A1812" s="129"/>
      <c r="B1812" s="274"/>
      <c r="C1812" s="98"/>
      <c r="D1812" s="98"/>
      <c r="E1812" s="276"/>
    </row>
    <row r="1813" spans="1:5" ht="15">
      <c r="A1813" s="129"/>
      <c r="B1813" s="274"/>
      <c r="C1813" s="98"/>
      <c r="D1813" s="98"/>
      <c r="E1813" s="276"/>
    </row>
    <row r="1814" spans="1:5" ht="15">
      <c r="A1814" s="129"/>
      <c r="B1814" s="274"/>
      <c r="C1814" s="98"/>
      <c r="D1814" s="98"/>
      <c r="E1814" s="276"/>
    </row>
    <row r="1815" spans="1:5" ht="15">
      <c r="A1815" s="129"/>
      <c r="B1815" s="274"/>
      <c r="C1815" s="98"/>
      <c r="D1815" s="98"/>
      <c r="E1815" s="276"/>
    </row>
    <row r="1816" spans="1:5" ht="15">
      <c r="A1816" s="129"/>
      <c r="B1816" s="274"/>
      <c r="C1816" s="98"/>
      <c r="D1816" s="98"/>
      <c r="E1816" s="276"/>
    </row>
    <row r="1817" spans="1:5" ht="15">
      <c r="A1817" s="129"/>
      <c r="B1817" s="274"/>
      <c r="C1817" s="98"/>
      <c r="D1817" s="98"/>
      <c r="E1817" s="276"/>
    </row>
    <row r="1818" spans="1:5" ht="15">
      <c r="A1818" s="129"/>
      <c r="B1818" s="274"/>
      <c r="C1818" s="98"/>
      <c r="D1818" s="98"/>
      <c r="E1818" s="276"/>
    </row>
    <row r="1819" spans="1:5" ht="15">
      <c r="A1819" s="129"/>
      <c r="B1819" s="274"/>
      <c r="C1819" s="98"/>
      <c r="D1819" s="98"/>
      <c r="E1819" s="276"/>
    </row>
    <row r="1820" spans="1:5" ht="15">
      <c r="A1820" s="129"/>
      <c r="B1820" s="274"/>
      <c r="C1820" s="98"/>
      <c r="D1820" s="98"/>
      <c r="E1820" s="276"/>
    </row>
    <row r="1821" spans="1:5" ht="15">
      <c r="A1821" s="129"/>
      <c r="B1821" s="274"/>
      <c r="C1821" s="98"/>
      <c r="D1821" s="98"/>
      <c r="E1821" s="276"/>
    </row>
    <row r="1822" spans="1:5" ht="15">
      <c r="A1822" s="129"/>
      <c r="B1822" s="274"/>
      <c r="C1822" s="98"/>
      <c r="D1822" s="98"/>
      <c r="E1822" s="276"/>
    </row>
    <row r="1823" spans="1:5" ht="15">
      <c r="A1823" s="129"/>
      <c r="B1823" s="274"/>
      <c r="C1823" s="98"/>
      <c r="D1823" s="98"/>
      <c r="E1823" s="276"/>
    </row>
    <row r="1824" spans="1:5" ht="15">
      <c r="A1824" s="129"/>
      <c r="B1824" s="274"/>
      <c r="C1824" s="98"/>
      <c r="D1824" s="98"/>
      <c r="E1824" s="276"/>
    </row>
    <row r="1825" spans="1:5" ht="15">
      <c r="A1825" s="129"/>
      <c r="B1825" s="274"/>
      <c r="C1825" s="98"/>
      <c r="D1825" s="98"/>
      <c r="E1825" s="276"/>
    </row>
    <row r="1826" spans="1:5" ht="15">
      <c r="A1826" s="129"/>
      <c r="B1826" s="274"/>
      <c r="C1826" s="98"/>
      <c r="D1826" s="98"/>
      <c r="E1826" s="276"/>
    </row>
    <row r="1827" spans="1:5" ht="15">
      <c r="A1827" s="129"/>
      <c r="B1827" s="274"/>
      <c r="C1827" s="98"/>
      <c r="D1827" s="98"/>
      <c r="E1827" s="276"/>
    </row>
    <row r="1828" spans="1:5" ht="15">
      <c r="A1828" s="129"/>
      <c r="B1828" s="274"/>
      <c r="C1828" s="98"/>
      <c r="D1828" s="98"/>
      <c r="E1828" s="276"/>
    </row>
    <row r="1829" spans="1:5" ht="15">
      <c r="A1829" s="129"/>
      <c r="B1829" s="274"/>
      <c r="C1829" s="98"/>
      <c r="D1829" s="98"/>
      <c r="E1829" s="276"/>
    </row>
    <row r="1830" spans="1:5" ht="15">
      <c r="A1830" s="129"/>
      <c r="B1830" s="274"/>
      <c r="C1830" s="98"/>
      <c r="D1830" s="98"/>
      <c r="E1830" s="276"/>
    </row>
    <row r="1831" spans="1:5" ht="15">
      <c r="A1831" s="129"/>
      <c r="B1831" s="274"/>
      <c r="C1831" s="98"/>
      <c r="D1831" s="98"/>
      <c r="E1831" s="276"/>
    </row>
    <row r="1832" spans="1:5" ht="15">
      <c r="A1832" s="129"/>
      <c r="B1832" s="274"/>
      <c r="C1832" s="98"/>
      <c r="D1832" s="98"/>
      <c r="E1832" s="276"/>
    </row>
    <row r="1833" spans="1:5" ht="15">
      <c r="A1833" s="129"/>
      <c r="B1833" s="274"/>
      <c r="C1833" s="98"/>
      <c r="D1833" s="98"/>
      <c r="E1833" s="276"/>
    </row>
    <row r="1834" spans="1:5" ht="15">
      <c r="A1834" s="129"/>
      <c r="B1834" s="274"/>
      <c r="C1834" s="98"/>
      <c r="D1834" s="98"/>
      <c r="E1834" s="276"/>
    </row>
    <row r="1835" spans="1:5" ht="15">
      <c r="A1835" s="129"/>
      <c r="B1835" s="274"/>
      <c r="C1835" s="98"/>
      <c r="D1835" s="98"/>
      <c r="E1835" s="276"/>
    </row>
    <row r="1836" spans="1:5" ht="15">
      <c r="A1836" s="129"/>
      <c r="B1836" s="274"/>
      <c r="C1836" s="98"/>
      <c r="D1836" s="98"/>
      <c r="E1836" s="276"/>
    </row>
    <row r="1837" spans="1:5" ht="15">
      <c r="A1837" s="129"/>
      <c r="B1837" s="274"/>
      <c r="C1837" s="98"/>
      <c r="D1837" s="98"/>
      <c r="E1837" s="276"/>
    </row>
    <row r="1838" spans="1:5" ht="15">
      <c r="A1838" s="129"/>
      <c r="B1838" s="274"/>
      <c r="C1838" s="98"/>
      <c r="D1838" s="98"/>
      <c r="E1838" s="276"/>
    </row>
    <row r="1839" spans="1:5" ht="15">
      <c r="A1839" s="129"/>
      <c r="B1839" s="274"/>
      <c r="C1839" s="98"/>
      <c r="D1839" s="98"/>
      <c r="E1839" s="276"/>
    </row>
    <row r="1840" spans="1:5" ht="15">
      <c r="A1840" s="129"/>
      <c r="B1840" s="274"/>
      <c r="C1840" s="98"/>
      <c r="D1840" s="98"/>
      <c r="E1840" s="276"/>
    </row>
    <row r="1841" spans="1:5" ht="15">
      <c r="A1841" s="129"/>
      <c r="B1841" s="274"/>
      <c r="C1841" s="98"/>
      <c r="D1841" s="98"/>
      <c r="E1841" s="276"/>
    </row>
    <row r="1842" spans="1:5" ht="15">
      <c r="A1842" s="129"/>
      <c r="B1842" s="274"/>
      <c r="C1842" s="98"/>
      <c r="D1842" s="98"/>
      <c r="E1842" s="276"/>
    </row>
    <row r="1843" spans="1:5" ht="15">
      <c r="A1843" s="129"/>
      <c r="B1843" s="274"/>
      <c r="C1843" s="98"/>
      <c r="D1843" s="98"/>
      <c r="E1843" s="276"/>
    </row>
    <row r="1844" spans="1:5" ht="15">
      <c r="A1844" s="129"/>
      <c r="B1844" s="274"/>
      <c r="C1844" s="98"/>
      <c r="D1844" s="98"/>
      <c r="E1844" s="276"/>
    </row>
    <row r="1845" spans="1:5" ht="15">
      <c r="A1845" s="129"/>
      <c r="B1845" s="274"/>
      <c r="C1845" s="98"/>
      <c r="D1845" s="98"/>
      <c r="E1845" s="276"/>
    </row>
    <row r="1846" spans="1:5" ht="15">
      <c r="A1846" s="129"/>
      <c r="B1846" s="274"/>
      <c r="C1846" s="98"/>
      <c r="D1846" s="98"/>
      <c r="E1846" s="276"/>
    </row>
    <row r="1847" spans="1:5" ht="15">
      <c r="A1847" s="129"/>
      <c r="B1847" s="274"/>
      <c r="C1847" s="98"/>
      <c r="D1847" s="98"/>
      <c r="E1847" s="276"/>
    </row>
    <row r="1848" spans="1:5" ht="15">
      <c r="A1848" s="129"/>
      <c r="B1848" s="274"/>
      <c r="C1848" s="98"/>
      <c r="D1848" s="98"/>
      <c r="E1848" s="276"/>
    </row>
    <row r="1849" spans="1:5" ht="15">
      <c r="A1849" s="129"/>
      <c r="B1849" s="274"/>
      <c r="C1849" s="98"/>
      <c r="D1849" s="98"/>
      <c r="E1849" s="276"/>
    </row>
    <row r="1850" spans="1:5" ht="15">
      <c r="A1850" s="129"/>
      <c r="B1850" s="274"/>
      <c r="C1850" s="98"/>
      <c r="D1850" s="98"/>
      <c r="E1850" s="276"/>
    </row>
    <row r="1851" spans="1:5" ht="15">
      <c r="A1851" s="129"/>
      <c r="B1851" s="274"/>
      <c r="C1851" s="98"/>
      <c r="D1851" s="98"/>
      <c r="E1851" s="276"/>
    </row>
    <row r="1852" spans="1:5" ht="15">
      <c r="A1852" s="129"/>
      <c r="B1852" s="274"/>
      <c r="C1852" s="98"/>
      <c r="D1852" s="98"/>
      <c r="E1852" s="276"/>
    </row>
    <row r="1853" spans="1:5" ht="15">
      <c r="A1853" s="129"/>
      <c r="B1853" s="274"/>
      <c r="C1853" s="98"/>
      <c r="D1853" s="98"/>
      <c r="E1853" s="276"/>
    </row>
    <row r="1854" spans="1:5" ht="15">
      <c r="A1854" s="129"/>
      <c r="B1854" s="274"/>
      <c r="C1854" s="98"/>
      <c r="D1854" s="98"/>
      <c r="E1854" s="276"/>
    </row>
    <row r="1855" spans="1:5" ht="15">
      <c r="A1855" s="129"/>
      <c r="B1855" s="274"/>
      <c r="C1855" s="98"/>
      <c r="D1855" s="98"/>
      <c r="E1855" s="276"/>
    </row>
    <row r="1856" spans="1:5" ht="15">
      <c r="A1856" s="129"/>
      <c r="B1856" s="274"/>
      <c r="C1856" s="98"/>
      <c r="D1856" s="98"/>
      <c r="E1856" s="276"/>
    </row>
    <row r="1857" spans="1:5" ht="15">
      <c r="A1857" s="129"/>
      <c r="B1857" s="274"/>
      <c r="C1857" s="98"/>
      <c r="D1857" s="98"/>
      <c r="E1857" s="276"/>
    </row>
    <row r="1858" spans="1:5" ht="15">
      <c r="A1858" s="129"/>
      <c r="B1858" s="274"/>
      <c r="C1858" s="98"/>
      <c r="D1858" s="98"/>
      <c r="E1858" s="276"/>
    </row>
    <row r="1859" spans="1:5" ht="15">
      <c r="A1859" s="129"/>
      <c r="B1859" s="274"/>
      <c r="C1859" s="98"/>
      <c r="D1859" s="98"/>
      <c r="E1859" s="276"/>
    </row>
    <row r="1860" spans="1:5" ht="15">
      <c r="A1860" s="129"/>
      <c r="B1860" s="274"/>
      <c r="C1860" s="98"/>
      <c r="D1860" s="98"/>
      <c r="E1860" s="276"/>
    </row>
    <row r="1861" spans="1:5" ht="15">
      <c r="A1861" s="129"/>
      <c r="B1861" s="274"/>
      <c r="C1861" s="98"/>
      <c r="D1861" s="98"/>
      <c r="E1861" s="276"/>
    </row>
    <row r="1862" spans="1:5" ht="15">
      <c r="A1862" s="129"/>
      <c r="B1862" s="274"/>
      <c r="C1862" s="98"/>
      <c r="D1862" s="98"/>
      <c r="E1862" s="276"/>
    </row>
    <row r="1863" spans="1:5" ht="15">
      <c r="A1863" s="129"/>
      <c r="B1863" s="274"/>
      <c r="C1863" s="98"/>
      <c r="D1863" s="98"/>
      <c r="E1863" s="276"/>
    </row>
    <row r="1864" spans="1:5" ht="15">
      <c r="A1864" s="129"/>
      <c r="B1864" s="274"/>
      <c r="C1864" s="98"/>
      <c r="D1864" s="98"/>
      <c r="E1864" s="276"/>
    </row>
    <row r="1865" spans="1:5" ht="15">
      <c r="A1865" s="129"/>
      <c r="B1865" s="274"/>
      <c r="C1865" s="98"/>
      <c r="D1865" s="98"/>
      <c r="E1865" s="276"/>
    </row>
    <row r="1866" spans="1:5" ht="15">
      <c r="A1866" s="129"/>
      <c r="B1866" s="274"/>
      <c r="C1866" s="98"/>
      <c r="D1866" s="98"/>
      <c r="E1866" s="276"/>
    </row>
    <row r="1867" spans="1:5" ht="15">
      <c r="A1867" s="129"/>
      <c r="B1867" s="274"/>
      <c r="C1867" s="98"/>
      <c r="D1867" s="98"/>
      <c r="E1867" s="276"/>
    </row>
    <row r="1868" spans="1:5" ht="15">
      <c r="A1868" s="129"/>
      <c r="B1868" s="274"/>
      <c r="C1868" s="98"/>
      <c r="D1868" s="98"/>
      <c r="E1868" s="276"/>
    </row>
    <row r="1869" spans="1:5" ht="15">
      <c r="A1869" s="129"/>
      <c r="B1869" s="274"/>
      <c r="C1869" s="98"/>
      <c r="D1869" s="98"/>
      <c r="E1869" s="276"/>
    </row>
    <row r="1870" spans="1:5" ht="15">
      <c r="A1870" s="129"/>
      <c r="B1870" s="274"/>
      <c r="C1870" s="98"/>
      <c r="D1870" s="98"/>
      <c r="E1870" s="276"/>
    </row>
    <row r="1871" spans="1:5" ht="15">
      <c r="A1871" s="129"/>
      <c r="B1871" s="274"/>
      <c r="C1871" s="98"/>
      <c r="D1871" s="98"/>
      <c r="E1871" s="276"/>
    </row>
    <row r="1872" spans="1:5" ht="15">
      <c r="A1872" s="129"/>
      <c r="B1872" s="274"/>
      <c r="C1872" s="98"/>
      <c r="D1872" s="98"/>
      <c r="E1872" s="276"/>
    </row>
    <row r="1873" spans="1:5" ht="15">
      <c r="A1873" s="129"/>
      <c r="B1873" s="274"/>
      <c r="C1873" s="98"/>
      <c r="D1873" s="98"/>
      <c r="E1873" s="276"/>
    </row>
    <row r="1874" spans="1:5" ht="15">
      <c r="A1874" s="129"/>
      <c r="B1874" s="274"/>
      <c r="C1874" s="98"/>
      <c r="D1874" s="98"/>
      <c r="E1874" s="276"/>
    </row>
    <row r="1875" spans="1:5" ht="15">
      <c r="A1875" s="129"/>
      <c r="B1875" s="274"/>
      <c r="C1875" s="98"/>
      <c r="D1875" s="98"/>
      <c r="E1875" s="276"/>
    </row>
    <row r="1876" spans="1:5" ht="15">
      <c r="A1876" s="129"/>
      <c r="B1876" s="274"/>
      <c r="C1876" s="98"/>
      <c r="D1876" s="98"/>
      <c r="E1876" s="276"/>
    </row>
    <row r="1877" spans="1:5" ht="15">
      <c r="A1877" s="129"/>
      <c r="B1877" s="274"/>
      <c r="C1877" s="98"/>
      <c r="D1877" s="98"/>
      <c r="E1877" s="276"/>
    </row>
    <row r="1878" spans="1:5" ht="15">
      <c r="A1878" s="129"/>
      <c r="B1878" s="274"/>
      <c r="C1878" s="98"/>
      <c r="D1878" s="98"/>
      <c r="E1878" s="276"/>
    </row>
    <row r="1879" spans="1:5" ht="15">
      <c r="A1879" s="129"/>
      <c r="B1879" s="274"/>
      <c r="C1879" s="98"/>
      <c r="D1879" s="98"/>
      <c r="E1879" s="276"/>
    </row>
    <row r="1880" spans="1:5" ht="15">
      <c r="A1880" s="129"/>
      <c r="B1880" s="274"/>
      <c r="C1880" s="98"/>
      <c r="D1880" s="98"/>
      <c r="E1880" s="276"/>
    </row>
    <row r="1881" spans="1:5" ht="15">
      <c r="A1881" s="129"/>
      <c r="B1881" s="274"/>
      <c r="C1881" s="98"/>
      <c r="D1881" s="98"/>
      <c r="E1881" s="276"/>
    </row>
    <row r="1882" spans="1:5" ht="15">
      <c r="A1882" s="129"/>
      <c r="B1882" s="274"/>
      <c r="C1882" s="98"/>
      <c r="D1882" s="98"/>
      <c r="E1882" s="276"/>
    </row>
    <row r="1883" spans="1:5" ht="15">
      <c r="A1883" s="129"/>
      <c r="B1883" s="274"/>
      <c r="C1883" s="98"/>
      <c r="D1883" s="98"/>
      <c r="E1883" s="276"/>
    </row>
    <row r="1884" spans="1:5" ht="15">
      <c r="A1884" s="129"/>
      <c r="B1884" s="274"/>
      <c r="C1884" s="98"/>
      <c r="D1884" s="98"/>
      <c r="E1884" s="276"/>
    </row>
    <row r="1885" spans="1:5" ht="15">
      <c r="A1885" s="129"/>
      <c r="B1885" s="274"/>
      <c r="C1885" s="98"/>
      <c r="D1885" s="98"/>
      <c r="E1885" s="276"/>
    </row>
    <row r="1886" spans="1:5" ht="15">
      <c r="A1886" s="129"/>
      <c r="B1886" s="274"/>
      <c r="C1886" s="98"/>
      <c r="D1886" s="98"/>
      <c r="E1886" s="276"/>
    </row>
    <row r="1887" spans="1:5" ht="15">
      <c r="A1887" s="129"/>
      <c r="B1887" s="274"/>
      <c r="C1887" s="98"/>
      <c r="D1887" s="98"/>
      <c r="E1887" s="276"/>
    </row>
    <row r="1888" spans="1:5" ht="15">
      <c r="A1888" s="129"/>
      <c r="B1888" s="274"/>
      <c r="C1888" s="98"/>
      <c r="D1888" s="98"/>
      <c r="E1888" s="276"/>
    </row>
    <row r="1889" spans="1:5" ht="15">
      <c r="A1889" s="129"/>
      <c r="B1889" s="274"/>
      <c r="C1889" s="98"/>
      <c r="D1889" s="98"/>
      <c r="E1889" s="276"/>
    </row>
    <row r="1890" spans="1:5" ht="15">
      <c r="A1890" s="129"/>
      <c r="B1890" s="274"/>
      <c r="C1890" s="98"/>
      <c r="D1890" s="98"/>
      <c r="E1890" s="276"/>
    </row>
    <row r="1891" spans="1:5" ht="15">
      <c r="A1891" s="129"/>
      <c r="B1891" s="274"/>
      <c r="C1891" s="98"/>
      <c r="D1891" s="98"/>
      <c r="E1891" s="276"/>
    </row>
    <row r="1892" spans="1:5" ht="15">
      <c r="A1892" s="129"/>
      <c r="B1892" s="274"/>
      <c r="C1892" s="98"/>
      <c r="D1892" s="98"/>
      <c r="E1892" s="276"/>
    </row>
    <row r="1893" spans="1:5" ht="15">
      <c r="A1893" s="129"/>
      <c r="B1893" s="274"/>
      <c r="C1893" s="98"/>
      <c r="D1893" s="98"/>
      <c r="E1893" s="276"/>
    </row>
    <row r="1894" spans="1:5" ht="15">
      <c r="A1894" s="129"/>
      <c r="B1894" s="274"/>
      <c r="C1894" s="98"/>
      <c r="D1894" s="98"/>
      <c r="E1894" s="276"/>
    </row>
    <row r="1895" spans="1:5" ht="15">
      <c r="A1895" s="129"/>
      <c r="B1895" s="274"/>
      <c r="C1895" s="98"/>
      <c r="D1895" s="98"/>
      <c r="E1895" s="276"/>
    </row>
    <row r="1896" spans="1:5" ht="15">
      <c r="A1896" s="129"/>
      <c r="B1896" s="274"/>
      <c r="C1896" s="98"/>
      <c r="D1896" s="98"/>
      <c r="E1896" s="276"/>
    </row>
    <row r="1897" spans="1:5" ht="15">
      <c r="A1897" s="129"/>
      <c r="B1897" s="274"/>
      <c r="C1897" s="98"/>
      <c r="D1897" s="98"/>
      <c r="E1897" s="276"/>
    </row>
    <row r="1898" spans="1:5" ht="15">
      <c r="A1898" s="129"/>
      <c r="B1898" s="274"/>
      <c r="C1898" s="98"/>
      <c r="D1898" s="98"/>
      <c r="E1898" s="276"/>
    </row>
    <row r="1899" spans="1:5" ht="15">
      <c r="A1899" s="129"/>
      <c r="B1899" s="274"/>
      <c r="C1899" s="98"/>
      <c r="D1899" s="98"/>
      <c r="E1899" s="276"/>
    </row>
    <row r="1900" spans="1:5" ht="15">
      <c r="A1900" s="129"/>
      <c r="B1900" s="274"/>
      <c r="C1900" s="98"/>
      <c r="D1900" s="98"/>
      <c r="E1900" s="276"/>
    </row>
    <row r="1901" spans="1:5" ht="15">
      <c r="A1901" s="129"/>
      <c r="B1901" s="274"/>
      <c r="C1901" s="98"/>
      <c r="D1901" s="98"/>
      <c r="E1901" s="276"/>
    </row>
    <row r="1902" spans="1:5" ht="15">
      <c r="A1902" s="129"/>
      <c r="B1902" s="274"/>
      <c r="C1902" s="98"/>
      <c r="D1902" s="98"/>
      <c r="E1902" s="276"/>
    </row>
    <row r="1903" spans="1:5" ht="15">
      <c r="A1903" s="129"/>
      <c r="B1903" s="274"/>
      <c r="C1903" s="98"/>
      <c r="D1903" s="98"/>
      <c r="E1903" s="276"/>
    </row>
    <row r="1904" spans="1:5" ht="15">
      <c r="A1904" s="129"/>
      <c r="B1904" s="274"/>
      <c r="C1904" s="98"/>
      <c r="D1904" s="98"/>
      <c r="E1904" s="276"/>
    </row>
    <row r="1905" spans="1:5" ht="15">
      <c r="A1905" s="129"/>
      <c r="B1905" s="274"/>
      <c r="C1905" s="98"/>
      <c r="D1905" s="98"/>
      <c r="E1905" s="276"/>
    </row>
    <row r="1906" spans="1:5" ht="15">
      <c r="A1906" s="129"/>
      <c r="B1906" s="274"/>
      <c r="C1906" s="98"/>
      <c r="D1906" s="98"/>
      <c r="E1906" s="276"/>
    </row>
    <row r="1907" spans="1:5" ht="15">
      <c r="A1907" s="129"/>
      <c r="B1907" s="274"/>
      <c r="C1907" s="98"/>
      <c r="D1907" s="98"/>
      <c r="E1907" s="276"/>
    </row>
    <row r="1908" spans="1:5" ht="15">
      <c r="A1908" s="129"/>
      <c r="B1908" s="274"/>
      <c r="C1908" s="98"/>
      <c r="D1908" s="98"/>
      <c r="E1908" s="276"/>
    </row>
    <row r="1909" spans="1:5" ht="15">
      <c r="A1909" s="129"/>
      <c r="B1909" s="274"/>
      <c r="C1909" s="98"/>
      <c r="D1909" s="98"/>
      <c r="E1909" s="276"/>
    </row>
    <row r="1910" spans="1:5" ht="15">
      <c r="A1910" s="129"/>
      <c r="B1910" s="274"/>
      <c r="C1910" s="98"/>
      <c r="D1910" s="98"/>
      <c r="E1910" s="276"/>
    </row>
    <row r="1911" spans="1:5" ht="15">
      <c r="A1911" s="129"/>
      <c r="B1911" s="274"/>
      <c r="C1911" s="98"/>
      <c r="D1911" s="98"/>
      <c r="E1911" s="276"/>
    </row>
    <row r="1912" spans="1:5" ht="15">
      <c r="A1912" s="129"/>
      <c r="B1912" s="274"/>
      <c r="C1912" s="98"/>
      <c r="D1912" s="98"/>
      <c r="E1912" s="276"/>
    </row>
    <row r="1913" spans="1:5" ht="15">
      <c r="A1913" s="129"/>
      <c r="B1913" s="274"/>
      <c r="C1913" s="98"/>
      <c r="D1913" s="98"/>
      <c r="E1913" s="276"/>
    </row>
    <row r="1914" spans="1:5" ht="15">
      <c r="A1914" s="129"/>
      <c r="B1914" s="274"/>
      <c r="C1914" s="98"/>
      <c r="D1914" s="98"/>
      <c r="E1914" s="276"/>
    </row>
    <row r="1915" spans="1:5" ht="15">
      <c r="A1915" s="129"/>
      <c r="B1915" s="274"/>
      <c r="C1915" s="98"/>
      <c r="D1915" s="98"/>
      <c r="E1915" s="276"/>
    </row>
    <row r="1916" spans="1:5" ht="15">
      <c r="A1916" s="129"/>
      <c r="B1916" s="274"/>
      <c r="C1916" s="98"/>
      <c r="D1916" s="98"/>
      <c r="E1916" s="276"/>
    </row>
    <row r="1917" spans="1:5" ht="15">
      <c r="A1917" s="129"/>
      <c r="B1917" s="274"/>
      <c r="C1917" s="98"/>
      <c r="D1917" s="98"/>
      <c r="E1917" s="276"/>
    </row>
    <row r="1918" spans="1:5" ht="15">
      <c r="A1918" s="129"/>
      <c r="B1918" s="274"/>
      <c r="C1918" s="98"/>
      <c r="D1918" s="98"/>
      <c r="E1918" s="276"/>
    </row>
    <row r="1919" spans="1:5" ht="15">
      <c r="A1919" s="129"/>
      <c r="B1919" s="274"/>
      <c r="C1919" s="98"/>
      <c r="D1919" s="98"/>
      <c r="E1919" s="276"/>
    </row>
    <row r="1920" spans="1:5" ht="15">
      <c r="A1920" s="129"/>
      <c r="B1920" s="274"/>
      <c r="C1920" s="98"/>
      <c r="D1920" s="98"/>
      <c r="E1920" s="276"/>
    </row>
    <row r="1921" spans="1:5" ht="15">
      <c r="A1921" s="129"/>
      <c r="B1921" s="274"/>
      <c r="C1921" s="98"/>
      <c r="D1921" s="98"/>
      <c r="E1921" s="276"/>
    </row>
    <row r="1922" spans="1:5" ht="15">
      <c r="A1922" s="129"/>
      <c r="B1922" s="274"/>
      <c r="C1922" s="98"/>
      <c r="D1922" s="98"/>
      <c r="E1922" s="276"/>
    </row>
    <row r="1923" spans="1:5" ht="15">
      <c r="A1923" s="129"/>
      <c r="B1923" s="274"/>
      <c r="C1923" s="98"/>
      <c r="D1923" s="98"/>
      <c r="E1923" s="276"/>
    </row>
    <row r="1924" spans="1:5" ht="15">
      <c r="A1924" s="129"/>
      <c r="B1924" s="274"/>
      <c r="C1924" s="98"/>
      <c r="D1924" s="98"/>
      <c r="E1924" s="276"/>
    </row>
    <row r="1925" spans="1:5" ht="15">
      <c r="A1925" s="129"/>
      <c r="B1925" s="274"/>
      <c r="C1925" s="98"/>
      <c r="D1925" s="98"/>
      <c r="E1925" s="276"/>
    </row>
    <row r="1926" spans="1:5" ht="15">
      <c r="A1926" s="129"/>
      <c r="B1926" s="274"/>
      <c r="C1926" s="98"/>
      <c r="D1926" s="98"/>
      <c r="E1926" s="276"/>
    </row>
    <row r="1927" spans="1:5" ht="15">
      <c r="A1927" s="129"/>
      <c r="B1927" s="274"/>
      <c r="C1927" s="98"/>
      <c r="D1927" s="98"/>
      <c r="E1927" s="276"/>
    </row>
    <row r="1928" spans="1:5" ht="15">
      <c r="A1928" s="129"/>
      <c r="B1928" s="274"/>
      <c r="C1928" s="98"/>
      <c r="D1928" s="98"/>
      <c r="E1928" s="276"/>
    </row>
    <row r="1929" spans="1:5" ht="15">
      <c r="A1929" s="129"/>
      <c r="B1929" s="274"/>
      <c r="C1929" s="98"/>
      <c r="D1929" s="98"/>
      <c r="E1929" s="276"/>
    </row>
    <row r="1930" spans="1:5" ht="15">
      <c r="A1930" s="129"/>
      <c r="B1930" s="274"/>
      <c r="C1930" s="98"/>
      <c r="D1930" s="98"/>
      <c r="E1930" s="276"/>
    </row>
    <row r="1931" spans="1:5" ht="15">
      <c r="A1931" s="129"/>
      <c r="B1931" s="274"/>
      <c r="C1931" s="98"/>
      <c r="D1931" s="98"/>
      <c r="E1931" s="276"/>
    </row>
    <row r="1932" spans="1:5" ht="15">
      <c r="A1932" s="129"/>
      <c r="B1932" s="274"/>
      <c r="C1932" s="98"/>
      <c r="D1932" s="98"/>
      <c r="E1932" s="276"/>
    </row>
    <row r="1933" spans="1:5" ht="15">
      <c r="A1933" s="129"/>
      <c r="B1933" s="274"/>
      <c r="C1933" s="98"/>
      <c r="D1933" s="98"/>
      <c r="E1933" s="276"/>
    </row>
    <row r="1934" spans="1:5" ht="15">
      <c r="A1934" s="129"/>
      <c r="B1934" s="274"/>
      <c r="C1934" s="98"/>
      <c r="D1934" s="98"/>
      <c r="E1934" s="276"/>
    </row>
    <row r="1935" spans="1:5" ht="15">
      <c r="A1935" s="129"/>
      <c r="B1935" s="274"/>
      <c r="C1935" s="98"/>
      <c r="D1935" s="98"/>
      <c r="E1935" s="276"/>
    </row>
    <row r="1936" spans="1:5" ht="15">
      <c r="A1936" s="129"/>
      <c r="B1936" s="274"/>
      <c r="C1936" s="98"/>
      <c r="D1936" s="98"/>
      <c r="E1936" s="276"/>
    </row>
    <row r="1937" spans="1:5" ht="15">
      <c r="A1937" s="129"/>
      <c r="B1937" s="274"/>
      <c r="C1937" s="98"/>
      <c r="D1937" s="98"/>
      <c r="E1937" s="276"/>
    </row>
    <row r="1938" spans="1:5" ht="15">
      <c r="A1938" s="129"/>
      <c r="B1938" s="274"/>
      <c r="C1938" s="98"/>
      <c r="D1938" s="98"/>
      <c r="E1938" s="276"/>
    </row>
    <row r="1939" spans="1:5" ht="15">
      <c r="A1939" s="129"/>
      <c r="B1939" s="274"/>
      <c r="C1939" s="98"/>
      <c r="D1939" s="98"/>
      <c r="E1939" s="276"/>
    </row>
    <row r="1940" spans="1:5" ht="15">
      <c r="A1940" s="129"/>
      <c r="B1940" s="274"/>
      <c r="C1940" s="98"/>
      <c r="D1940" s="98"/>
      <c r="E1940" s="276"/>
    </row>
    <row r="1941" spans="1:5" ht="15">
      <c r="A1941" s="129"/>
      <c r="B1941" s="274"/>
      <c r="C1941" s="98"/>
      <c r="D1941" s="98"/>
      <c r="E1941" s="276"/>
    </row>
    <row r="1942" spans="1:5" ht="15">
      <c r="A1942" s="129"/>
      <c r="B1942" s="274"/>
      <c r="C1942" s="98"/>
      <c r="D1942" s="98"/>
      <c r="E1942" s="276"/>
    </row>
    <row r="1943" spans="1:5" ht="15">
      <c r="A1943" s="129"/>
      <c r="B1943" s="274"/>
      <c r="C1943" s="98"/>
      <c r="D1943" s="98"/>
      <c r="E1943" s="276"/>
    </row>
    <row r="1944" spans="1:5" ht="15">
      <c r="A1944" s="129"/>
      <c r="B1944" s="274"/>
      <c r="C1944" s="98"/>
      <c r="D1944" s="98"/>
      <c r="E1944" s="276"/>
    </row>
    <row r="1945" spans="1:5" ht="15">
      <c r="A1945" s="129"/>
      <c r="B1945" s="274"/>
      <c r="C1945" s="98"/>
      <c r="D1945" s="98"/>
      <c r="E1945" s="276"/>
    </row>
    <row r="1946" spans="1:5" ht="15">
      <c r="A1946" s="129"/>
      <c r="B1946" s="274"/>
      <c r="C1946" s="98"/>
      <c r="D1946" s="98"/>
      <c r="E1946" s="276"/>
    </row>
    <row r="1947" spans="1:5" ht="15">
      <c r="A1947" s="129"/>
      <c r="B1947" s="274"/>
      <c r="C1947" s="98"/>
      <c r="D1947" s="98"/>
      <c r="E1947" s="276"/>
    </row>
    <row r="1948" spans="1:5" ht="15">
      <c r="A1948" s="129"/>
      <c r="B1948" s="274"/>
      <c r="C1948" s="98"/>
      <c r="D1948" s="98"/>
      <c r="E1948" s="276"/>
    </row>
    <row r="1949" spans="1:5" ht="15">
      <c r="A1949" s="129"/>
      <c r="B1949" s="274"/>
      <c r="C1949" s="98"/>
      <c r="D1949" s="98"/>
      <c r="E1949" s="276"/>
    </row>
    <row r="1950" spans="1:5" ht="15">
      <c r="A1950" s="129"/>
      <c r="B1950" s="274"/>
      <c r="C1950" s="98"/>
      <c r="D1950" s="98"/>
      <c r="E1950" s="276"/>
    </row>
    <row r="1951" spans="1:5" ht="15">
      <c r="A1951" s="129"/>
      <c r="B1951" s="274"/>
      <c r="C1951" s="98"/>
      <c r="D1951" s="98"/>
      <c r="E1951" s="276"/>
    </row>
    <row r="1952" spans="1:5" ht="15">
      <c r="A1952" s="129"/>
      <c r="B1952" s="274"/>
      <c r="C1952" s="98"/>
      <c r="D1952" s="98"/>
      <c r="E1952" s="276"/>
    </row>
    <row r="1953" spans="1:5" ht="15">
      <c r="A1953" s="129"/>
      <c r="B1953" s="274"/>
      <c r="C1953" s="98"/>
      <c r="D1953" s="98"/>
      <c r="E1953" s="276"/>
    </row>
    <row r="1954" spans="1:5" ht="15">
      <c r="A1954" s="129"/>
      <c r="B1954" s="274"/>
      <c r="C1954" s="98"/>
      <c r="D1954" s="98"/>
      <c r="E1954" s="276"/>
    </row>
    <row r="1955" spans="1:5" ht="15">
      <c r="A1955" s="129"/>
      <c r="B1955" s="274"/>
      <c r="C1955" s="98"/>
      <c r="D1955" s="98"/>
      <c r="E1955" s="276"/>
    </row>
    <row r="1956" spans="1:5" ht="15">
      <c r="A1956" s="129"/>
      <c r="B1956" s="274"/>
      <c r="C1956" s="98"/>
      <c r="D1956" s="98"/>
      <c r="E1956" s="276"/>
    </row>
    <row r="1957" spans="1:5" ht="15">
      <c r="A1957" s="129"/>
      <c r="B1957" s="274"/>
      <c r="C1957" s="98"/>
      <c r="D1957" s="98"/>
      <c r="E1957" s="276"/>
    </row>
    <row r="1958" spans="1:5" ht="15">
      <c r="A1958" s="129"/>
      <c r="B1958" s="274"/>
      <c r="C1958" s="98"/>
      <c r="D1958" s="98"/>
      <c r="E1958" s="276"/>
    </row>
    <row r="1959" spans="1:5" ht="15">
      <c r="A1959" s="129"/>
      <c r="B1959" s="274"/>
      <c r="C1959" s="98"/>
      <c r="D1959" s="98"/>
      <c r="E1959" s="276"/>
    </row>
    <row r="1960" spans="1:5" ht="15">
      <c r="A1960" s="129"/>
      <c r="B1960" s="274"/>
      <c r="C1960" s="98"/>
      <c r="D1960" s="98"/>
      <c r="E1960" s="276"/>
    </row>
    <row r="1961" spans="1:5" ht="15">
      <c r="A1961" s="129"/>
      <c r="B1961" s="274"/>
      <c r="C1961" s="98"/>
      <c r="D1961" s="98"/>
      <c r="E1961" s="276"/>
    </row>
    <row r="1962" spans="1:5" ht="15">
      <c r="A1962" s="129"/>
      <c r="B1962" s="274"/>
      <c r="C1962" s="98"/>
      <c r="D1962" s="98"/>
      <c r="E1962" s="276"/>
    </row>
    <row r="1963" spans="1:5" ht="15">
      <c r="A1963" s="129"/>
      <c r="B1963" s="274"/>
      <c r="C1963" s="98"/>
      <c r="D1963" s="98"/>
      <c r="E1963" s="276"/>
    </row>
    <row r="1964" spans="1:5" ht="15">
      <c r="A1964" s="129"/>
      <c r="B1964" s="274"/>
      <c r="C1964" s="98"/>
      <c r="D1964" s="98"/>
      <c r="E1964" s="276"/>
    </row>
    <row r="1965" spans="1:5" ht="15">
      <c r="A1965" s="129"/>
      <c r="B1965" s="274"/>
      <c r="C1965" s="98"/>
      <c r="D1965" s="98"/>
      <c r="E1965" s="276"/>
    </row>
    <row r="1966" spans="1:5" ht="15">
      <c r="A1966" s="129"/>
      <c r="B1966" s="274"/>
      <c r="C1966" s="98"/>
      <c r="D1966" s="98"/>
      <c r="E1966" s="276"/>
    </row>
    <row r="1967" spans="1:5" ht="15">
      <c r="A1967" s="129"/>
      <c r="B1967" s="274"/>
      <c r="C1967" s="98"/>
      <c r="D1967" s="98"/>
      <c r="E1967" s="276"/>
    </row>
    <row r="1968" spans="1:5" ht="15">
      <c r="A1968" s="129"/>
      <c r="B1968" s="274"/>
      <c r="C1968" s="98"/>
      <c r="D1968" s="98"/>
      <c r="E1968" s="276"/>
    </row>
    <row r="1969" spans="1:5" ht="15">
      <c r="A1969" s="129"/>
      <c r="B1969" s="274"/>
      <c r="C1969" s="98"/>
      <c r="D1969" s="98"/>
      <c r="E1969" s="276"/>
    </row>
    <row r="1970" spans="1:5" ht="15">
      <c r="A1970" s="129"/>
      <c r="B1970" s="274"/>
      <c r="C1970" s="98"/>
      <c r="D1970" s="98"/>
      <c r="E1970" s="276"/>
    </row>
    <row r="1971" spans="1:5" ht="15">
      <c r="A1971" s="129"/>
      <c r="B1971" s="274"/>
      <c r="C1971" s="98"/>
      <c r="D1971" s="98"/>
      <c r="E1971" s="276"/>
    </row>
    <row r="1972" spans="1:5" ht="15">
      <c r="A1972" s="129"/>
      <c r="B1972" s="274"/>
      <c r="C1972" s="98"/>
      <c r="D1972" s="98"/>
      <c r="E1972" s="276"/>
    </row>
    <row r="1973" spans="1:5" ht="15">
      <c r="A1973" s="129"/>
      <c r="B1973" s="274"/>
      <c r="C1973" s="98"/>
      <c r="D1973" s="98"/>
      <c r="E1973" s="276"/>
    </row>
    <row r="1974" spans="1:5" ht="15">
      <c r="A1974" s="129"/>
      <c r="B1974" s="274"/>
      <c r="C1974" s="98"/>
      <c r="D1974" s="98"/>
      <c r="E1974" s="276"/>
    </row>
    <row r="1975" spans="1:5" ht="15">
      <c r="A1975" s="129"/>
      <c r="B1975" s="274"/>
      <c r="C1975" s="98"/>
      <c r="D1975" s="98"/>
      <c r="E1975" s="276"/>
    </row>
    <row r="1976" spans="1:5" ht="15">
      <c r="A1976" s="129"/>
      <c r="B1976" s="274"/>
      <c r="C1976" s="98"/>
      <c r="D1976" s="98"/>
      <c r="E1976" s="276"/>
    </row>
    <row r="1977" spans="1:5" ht="15">
      <c r="A1977" s="129"/>
      <c r="B1977" s="274"/>
      <c r="C1977" s="98"/>
      <c r="D1977" s="98"/>
      <c r="E1977" s="276"/>
    </row>
    <row r="1978" spans="1:5" ht="15">
      <c r="A1978" s="129"/>
      <c r="B1978" s="274"/>
      <c r="C1978" s="98"/>
      <c r="D1978" s="98"/>
      <c r="E1978" s="276"/>
    </row>
    <row r="1979" spans="1:5" ht="15">
      <c r="A1979" s="129"/>
      <c r="B1979" s="274"/>
      <c r="C1979" s="98"/>
      <c r="D1979" s="98"/>
      <c r="E1979" s="276"/>
    </row>
    <row r="1980" spans="1:5" ht="15">
      <c r="A1980" s="129"/>
      <c r="B1980" s="274"/>
      <c r="C1980" s="98"/>
      <c r="D1980" s="98"/>
      <c r="E1980" s="276"/>
    </row>
    <row r="1981" spans="1:5" ht="15">
      <c r="A1981" s="129"/>
      <c r="B1981" s="274"/>
      <c r="C1981" s="98"/>
      <c r="D1981" s="98"/>
      <c r="E1981" s="276"/>
    </row>
    <row r="1982" spans="1:5" ht="15">
      <c r="A1982" s="129"/>
      <c r="B1982" s="274"/>
      <c r="C1982" s="98"/>
      <c r="D1982" s="98"/>
      <c r="E1982" s="276"/>
    </row>
    <row r="1983" spans="1:5" ht="15">
      <c r="A1983" s="129"/>
      <c r="B1983" s="274"/>
      <c r="C1983" s="98"/>
      <c r="D1983" s="98"/>
      <c r="E1983" s="276"/>
    </row>
    <row r="1984" spans="1:5" ht="15">
      <c r="A1984" s="129"/>
      <c r="B1984" s="274"/>
      <c r="C1984" s="98"/>
      <c r="D1984" s="98"/>
      <c r="E1984" s="276"/>
    </row>
    <row r="1985" spans="1:5" ht="15">
      <c r="A1985" s="129"/>
      <c r="B1985" s="274"/>
      <c r="C1985" s="98"/>
      <c r="D1985" s="98"/>
      <c r="E1985" s="276"/>
    </row>
    <row r="1986" spans="1:5" ht="15">
      <c r="A1986" s="129"/>
      <c r="B1986" s="274"/>
      <c r="C1986" s="98"/>
      <c r="D1986" s="98"/>
      <c r="E1986" s="276"/>
    </row>
    <row r="1987" spans="1:5" ht="15">
      <c r="A1987" s="129"/>
      <c r="B1987" s="274"/>
      <c r="C1987" s="98"/>
      <c r="D1987" s="98"/>
      <c r="E1987" s="276"/>
    </row>
    <row r="1988" spans="1:5" ht="15">
      <c r="A1988" s="129"/>
      <c r="B1988" s="274"/>
      <c r="C1988" s="98"/>
      <c r="D1988" s="98"/>
      <c r="E1988" s="276"/>
    </row>
    <row r="1989" spans="1:5" ht="15">
      <c r="A1989" s="129"/>
      <c r="B1989" s="274"/>
      <c r="C1989" s="98"/>
      <c r="D1989" s="98"/>
      <c r="E1989" s="276"/>
    </row>
    <row r="1990" spans="1:5" ht="15">
      <c r="A1990" s="129"/>
      <c r="B1990" s="274"/>
      <c r="C1990" s="98"/>
      <c r="D1990" s="98"/>
      <c r="E1990" s="276"/>
    </row>
    <row r="1991" spans="1:5" ht="15">
      <c r="A1991" s="129"/>
      <c r="B1991" s="274"/>
      <c r="C1991" s="98"/>
      <c r="D1991" s="98"/>
      <c r="E1991" s="276"/>
    </row>
    <row r="1992" spans="1:5" ht="15">
      <c r="A1992" s="129"/>
      <c r="B1992" s="274"/>
      <c r="C1992" s="98"/>
      <c r="D1992" s="98"/>
      <c r="E1992" s="276"/>
    </row>
    <row r="1993" spans="1:5" ht="15">
      <c r="A1993" s="129"/>
      <c r="B1993" s="274"/>
      <c r="C1993" s="98"/>
      <c r="D1993" s="98"/>
      <c r="E1993" s="276"/>
    </row>
    <row r="1994" spans="1:5" ht="15">
      <c r="A1994" s="129"/>
      <c r="B1994" s="274"/>
      <c r="C1994" s="98"/>
      <c r="D1994" s="98"/>
      <c r="E1994" s="276"/>
    </row>
    <row r="1995" spans="1:5" ht="15">
      <c r="A1995" s="129"/>
      <c r="B1995" s="274"/>
      <c r="C1995" s="98"/>
      <c r="D1995" s="98"/>
      <c r="E1995" s="276"/>
    </row>
    <row r="1996" spans="1:5" ht="15">
      <c r="A1996" s="129"/>
      <c r="B1996" s="274"/>
      <c r="C1996" s="98"/>
      <c r="D1996" s="98"/>
      <c r="E1996" s="276"/>
    </row>
    <row r="1997" spans="1:5" ht="15">
      <c r="A1997" s="129"/>
      <c r="B1997" s="274"/>
      <c r="C1997" s="98"/>
      <c r="D1997" s="98"/>
      <c r="E1997" s="276"/>
    </row>
    <row r="1998" spans="1:5" ht="15">
      <c r="A1998" s="129"/>
      <c r="B1998" s="274"/>
      <c r="C1998" s="98"/>
      <c r="D1998" s="98"/>
      <c r="E1998" s="276"/>
    </row>
    <row r="1999" spans="1:5" ht="15">
      <c r="A1999" s="129"/>
      <c r="B1999" s="274"/>
      <c r="C1999" s="98"/>
      <c r="D1999" s="98"/>
      <c r="E1999" s="276"/>
    </row>
    <row r="2000" spans="1:5" ht="15">
      <c r="A2000" s="129"/>
      <c r="B2000" s="274"/>
      <c r="C2000" s="98"/>
      <c r="D2000" s="98"/>
      <c r="E2000" s="276"/>
    </row>
    <row r="2001" spans="1:5" ht="15">
      <c r="A2001" s="129"/>
      <c r="B2001" s="274"/>
      <c r="C2001" s="98"/>
      <c r="D2001" s="98"/>
      <c r="E2001" s="276"/>
    </row>
    <row r="2002" spans="1:5" ht="15">
      <c r="A2002" s="129"/>
      <c r="B2002" s="274"/>
      <c r="C2002" s="98"/>
      <c r="D2002" s="98"/>
      <c r="E2002" s="276"/>
    </row>
    <row r="2003" spans="1:5" ht="15">
      <c r="A2003" s="129"/>
      <c r="B2003" s="274"/>
      <c r="C2003" s="98"/>
      <c r="D2003" s="98"/>
      <c r="E2003" s="276"/>
    </row>
    <row r="2004" spans="1:5" ht="15">
      <c r="A2004" s="129"/>
      <c r="B2004" s="274"/>
      <c r="C2004" s="98"/>
      <c r="D2004" s="98"/>
      <c r="E2004" s="276"/>
    </row>
    <row r="2005" spans="1:5" ht="15">
      <c r="A2005" s="129"/>
      <c r="B2005" s="274"/>
      <c r="C2005" s="98"/>
      <c r="D2005" s="98"/>
      <c r="E2005" s="276"/>
    </row>
    <row r="2006" spans="1:5" ht="13.35" customHeight="1" thickBot="1">
      <c r="A2006" s="130"/>
      <c r="B2006" s="396" t="str">
        <f ca="1">OFFSET(L!$C$1,MATCH("General"&amp;"Cpy",L!$A:$A,0)-1,SL,,)</f>
        <v>© 2025 Responsible Minerals Initiative. All rights reserved.</v>
      </c>
      <c r="C2006" s="396"/>
      <c r="D2006" s="396"/>
      <c r="E2006" s="279"/>
    </row>
    <row r="2007" spans="1:5" ht="13.2"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baseColWidth="10" defaultColWidth="8.81640625" defaultRowHeight="12.6"/>
  <cols>
    <col min="1" max="1" width="9.1796875" style="189" bestFit="1" customWidth="1"/>
    <col min="2" max="2" width="42.81640625" style="189" customWidth="1"/>
    <col min="3" max="3" width="63.81640625" style="189" customWidth="1"/>
    <col min="4" max="4" width="25.6328125" style="189" customWidth="1"/>
    <col min="5" max="5" width="12.6328125" style="189" customWidth="1"/>
    <col min="6" max="6" width="12.6328125" style="190" customWidth="1"/>
    <col min="7" max="7" width="15.36328125" style="189" customWidth="1"/>
    <col min="8" max="8" width="23.81640625" style="189" customWidth="1"/>
    <col min="9" max="9" width="28.1796875" style="189" customWidth="1"/>
    <col min="10" max="10" width="48.26953125" style="189" hidden="1" customWidth="1"/>
    <col min="11" max="11" width="49.7265625" style="189" hidden="1" customWidth="1"/>
    <col min="12" max="16384" width="8.8164062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50.4">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baseColWidth="10" defaultColWidth="8.81640625" defaultRowHeight="13.8"/>
  <cols>
    <col min="1" max="1" width="14.6328125" style="155" customWidth="1"/>
    <col min="2" max="2" width="14" style="155" customWidth="1"/>
    <col min="3" max="3" width="6.1796875" style="155" customWidth="1"/>
    <col min="4" max="4" width="56.26953125" style="155" customWidth="1"/>
    <col min="5" max="5" width="53.7265625" style="233" customWidth="1"/>
    <col min="6" max="6" width="54.1796875" style="155" customWidth="1"/>
    <col min="7" max="7" width="68.26953125" style="155" customWidth="1"/>
    <col min="8" max="8" width="49.26953125" style="155" customWidth="1"/>
    <col min="9" max="9" width="51.6328125" style="155" customWidth="1"/>
    <col min="10" max="10" width="50.26953125" style="155" customWidth="1"/>
    <col min="11" max="11" width="51.81640625" customWidth="1"/>
    <col min="12" max="12" width="66.81640625" style="256" customWidth="1"/>
    <col min="13" max="13" width="46.1796875" style="109" customWidth="1"/>
    <col min="14" max="15" width="8.81640625" style="109" customWidth="1"/>
    <col min="16" max="16384" width="8.8164062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2.8">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45">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1.4">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7.6">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6">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41.4">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1.4">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1.4">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41.4">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69">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27.6">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82.8">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27.6">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69">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1.4">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1.4">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38.6">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13.4">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6">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41.4">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360">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14.2">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43.6">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15.2">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15.2">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1.4">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57.6">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96.6">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10.4">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100.8">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358.8">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201.6">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187.2">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86.4">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1.4">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7.6">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86.4">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69">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5.2">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38">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2.8">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82.8">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10.4">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69">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3.2">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3.2">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50.4">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31.2">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82.8">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65.6">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193.2">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10.4">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41.4">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193.2">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27.6">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03.60000000000002">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51.80000000000001">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38">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289.8">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96.6">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41.4">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69">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7.6">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1.4">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7.6">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7.6">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7.6">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7.6">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7.6">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7.6">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55"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7.6">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7.6">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7.6">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7.6">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2.8">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76.4">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24.2">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51.80000000000001">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69">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38">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10.4">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38">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6">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20.8">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10.4">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17.39999999999998">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07">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7.6">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69">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7.6">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51.80000000000001">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96.6">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262.2">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248.4">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7.6">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38">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82.8">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193.2">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193.2">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179.4">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7.6">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7.6">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41.4">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43.2">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5.2">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7.6">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7.6">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7.6">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7.6">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27.6">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28.8">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14.4">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50.4">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7.799999999999997">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37.799999999999997">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28.8">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28.8">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7.799999999999997">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7.6">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69">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50.4">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7.799999999999997">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28.8">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41.4">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27.6">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28.8">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14.4">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14.4">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14.4">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14.4">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14.4">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14.4">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14.4">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14.4">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14.4">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7.6">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7.6">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7.6">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7.6">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7.6">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7.6">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7.6">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27.6">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1.4">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5.2">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27.6">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1.4">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6">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5.2">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7.6">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27.6">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7.6">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7.6">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27.6">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7.6">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1.4">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41.4">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27.6">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27.6">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27.6">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27.6">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27.6">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5.2">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5.2">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5.2">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5.2">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55.2">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55.2">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55.2">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55.2">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55.2">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55.2">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55.2">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55.2">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55.2">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55.2">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55.2">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55.2">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41.4">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5.2">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5.2">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5.2">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1.4">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1.4">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1.4">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1.4">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5.2">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55.2">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5.2">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82.8">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41.4">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41.4">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1.4">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41.4">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41.4">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41.4">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7.6">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2.8">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7.6">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7.6">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69">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7.6">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27.6">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69">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baseColWidth="10" defaultColWidth="8.81640625" defaultRowHeight="12.6"/>
  <cols>
    <col min="1" max="1" width="20.6328125" style="65" customWidth="1"/>
    <col min="2" max="2" width="57.1796875" style="65" customWidth="1"/>
    <col min="3" max="16384" width="8.8164062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5E32D514-6D37-4821-B202-BB3485A20E1D}"/>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baseColWidth="10" defaultColWidth="8.81640625" defaultRowHeight="12.6"/>
  <cols>
    <col min="1" max="1" width="11.1796875" customWidth="1"/>
    <col min="2" max="2" width="25.7265625" customWidth="1"/>
    <col min="3" max="3" width="11.9062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4622AFA6-29C2-4892-9ABC-6109F2F0C540}"/>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71B78452-A4D6-436F-BBC5-7317890A52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Declaration!Druckbereich</vt:lpstr>
      <vt:lpstr>Declaration!Drucktitel</vt:lpstr>
      <vt:lpstr>'Product List'!Drucktitel</vt:lpstr>
      <vt:lpstr>'Smelter List'!Drucktitel</vt:lpstr>
      <vt:lpstr>LN</vt:lpstr>
      <vt:lpstr>'Smelter List'!Metal</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Jasmin Konnegen</cp:lastModifiedBy>
  <cp:lastPrinted>2015-04-21T20:47:43Z</cp:lastPrinted>
  <dcterms:created xsi:type="dcterms:W3CDTF">2010-06-21T21:00:23Z</dcterms:created>
  <dcterms:modified xsi:type="dcterms:W3CDTF">2026-04-09T09:57:28Z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